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250400斎苑管理課\共通\17.旅立ちの杜利用実績\令和７年度\ホームページ掲載用\"/>
    </mc:Choice>
  </mc:AlternateContent>
  <xr:revisionPtr revIDLastSave="0" documentId="13_ncr:1_{EA011936-7823-4102-9DB4-DB5C269D2DC1}" xr6:coauthVersionLast="47" xr6:coauthVersionMax="47" xr10:uidLastSave="{00000000-0000-0000-0000-000000000000}"/>
  <bookViews>
    <workbookView xWindow="-2235" yWindow="-15870" windowWidth="25440" windowHeight="15270" xr2:uid="{00000000-000D-0000-FFFF-FFFF00000000}"/>
  </bookViews>
  <sheets>
    <sheet name="7・6年度比較" sheetId="3" r:id="rId1"/>
  </sheets>
  <definedNames>
    <definedName name="_xlnm.Print_Area" localSheetId="0">'7・6年度比較'!$A$1:$K$44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3" l="1"/>
  <c r="G42" i="3"/>
  <c r="F42" i="3"/>
  <c r="E42" i="3"/>
  <c r="D42" i="3"/>
  <c r="J41" i="3"/>
  <c r="H41" i="3"/>
  <c r="K40" i="3"/>
  <c r="J40" i="3"/>
  <c r="I40" i="3"/>
  <c r="H40" i="3"/>
  <c r="K39" i="3"/>
  <c r="J39" i="3"/>
  <c r="I39" i="3"/>
  <c r="H39" i="3"/>
  <c r="G37" i="3"/>
  <c r="F37" i="3"/>
  <c r="E37" i="3"/>
  <c r="D37" i="3"/>
  <c r="K36" i="3"/>
  <c r="J36" i="3"/>
  <c r="I36" i="3"/>
  <c r="H36" i="3"/>
  <c r="K35" i="3"/>
  <c r="J35" i="3"/>
  <c r="I35" i="3"/>
  <c r="H35" i="3"/>
  <c r="J34" i="3"/>
  <c r="G33" i="3"/>
  <c r="F33" i="3"/>
  <c r="E33" i="3"/>
  <c r="D33" i="3"/>
  <c r="K32" i="3"/>
  <c r="J32" i="3"/>
  <c r="I32" i="3"/>
  <c r="H32" i="3"/>
  <c r="K31" i="3"/>
  <c r="J31" i="3"/>
  <c r="I31" i="3"/>
  <c r="H31" i="3"/>
  <c r="G29" i="3"/>
  <c r="F29" i="3"/>
  <c r="E29" i="3"/>
  <c r="D29" i="3"/>
  <c r="J28" i="3"/>
  <c r="H28" i="3"/>
  <c r="K27" i="3"/>
  <c r="J27" i="3"/>
  <c r="I27" i="3"/>
  <c r="H27" i="3"/>
  <c r="G25" i="3"/>
  <c r="F25" i="3"/>
  <c r="E25" i="3"/>
  <c r="D25" i="3"/>
  <c r="K24" i="3"/>
  <c r="J24" i="3"/>
  <c r="I24" i="3"/>
  <c r="H24" i="3"/>
  <c r="K23" i="3"/>
  <c r="J23" i="3"/>
  <c r="I23" i="3"/>
  <c r="H23" i="3"/>
  <c r="J21" i="3"/>
  <c r="I21" i="3"/>
  <c r="H21" i="3"/>
  <c r="I17" i="3"/>
  <c r="H17" i="3"/>
  <c r="E17" i="3"/>
  <c r="I16" i="3"/>
  <c r="H16" i="3"/>
  <c r="E16" i="3"/>
  <c r="K16" i="3" s="1"/>
  <c r="I15" i="3"/>
  <c r="H15" i="3"/>
  <c r="E15" i="3"/>
  <c r="K15" i="3" s="1"/>
  <c r="G14" i="3"/>
  <c r="G20" i="3" s="1"/>
  <c r="F14" i="3"/>
  <c r="F20" i="3" s="1"/>
  <c r="D14" i="3"/>
  <c r="J13" i="3"/>
  <c r="H13" i="3"/>
  <c r="I12" i="3"/>
  <c r="H12" i="3"/>
  <c r="E12" i="3"/>
  <c r="G11" i="3"/>
  <c r="G19" i="3" s="1"/>
  <c r="F11" i="3"/>
  <c r="F19" i="3" s="1"/>
  <c r="D11" i="3"/>
  <c r="D19" i="3" s="1"/>
  <c r="J10" i="3"/>
  <c r="H10" i="3"/>
  <c r="I9" i="3"/>
  <c r="H9" i="3"/>
  <c r="E9" i="3"/>
  <c r="E11" i="3" s="1"/>
  <c r="F8" i="3"/>
  <c r="F18" i="3" s="1"/>
  <c r="D8" i="3"/>
  <c r="I8" i="3" s="1"/>
  <c r="J7" i="3"/>
  <c r="H7" i="3"/>
  <c r="I6" i="3"/>
  <c r="H6" i="3"/>
  <c r="G8" i="3"/>
  <c r="E6" i="3"/>
  <c r="J6" i="3" s="1"/>
  <c r="E8" i="3" l="1"/>
  <c r="E18" i="3" s="1"/>
  <c r="K33" i="3"/>
  <c r="I33" i="3"/>
  <c r="K17" i="3"/>
  <c r="K42" i="3"/>
  <c r="K37" i="3"/>
  <c r="J33" i="3"/>
  <c r="I42" i="3"/>
  <c r="H37" i="3"/>
  <c r="H33" i="3"/>
  <c r="I29" i="3"/>
  <c r="K12" i="3"/>
  <c r="H11" i="3"/>
  <c r="I11" i="3"/>
  <c r="I19" i="3"/>
  <c r="K6" i="3"/>
  <c r="E14" i="3"/>
  <c r="E20" i="3" s="1"/>
  <c r="K25" i="3"/>
  <c r="J15" i="3"/>
  <c r="D18" i="3"/>
  <c r="I18" i="3" s="1"/>
  <c r="H42" i="3"/>
  <c r="J17" i="3"/>
  <c r="J29" i="3"/>
  <c r="J42" i="3"/>
  <c r="H14" i="3"/>
  <c r="H25" i="3"/>
  <c r="J8" i="3"/>
  <c r="K8" i="3"/>
  <c r="G18" i="3"/>
  <c r="G43" i="3" s="1"/>
  <c r="K11" i="3"/>
  <c r="J11" i="3"/>
  <c r="K20" i="3"/>
  <c r="J20" i="3"/>
  <c r="K29" i="3"/>
  <c r="I14" i="3"/>
  <c r="I37" i="3"/>
  <c r="J16" i="3"/>
  <c r="D20" i="3"/>
  <c r="I25" i="3"/>
  <c r="J37" i="3"/>
  <c r="K14" i="3"/>
  <c r="J25" i="3"/>
  <c r="H29" i="3"/>
  <c r="H8" i="3"/>
  <c r="J12" i="3"/>
  <c r="H19" i="3"/>
  <c r="J9" i="3"/>
  <c r="K9" i="3"/>
  <c r="E43" i="3" l="1"/>
  <c r="K43" i="3" s="1"/>
  <c r="J14" i="3"/>
  <c r="K18" i="3"/>
  <c r="H18" i="3"/>
  <c r="K19" i="3"/>
  <c r="J19" i="3"/>
  <c r="H20" i="3"/>
  <c r="I20" i="3"/>
  <c r="J18" i="3"/>
  <c r="J43" i="3" l="1"/>
</calcChain>
</file>

<file path=xl/sharedStrings.xml><?xml version="1.0" encoding="utf-8"?>
<sst xmlns="http://schemas.openxmlformats.org/spreadsheetml/2006/main" count="70" uniqueCount="35">
  <si>
    <t>件数</t>
    <rPh sb="0" eb="2">
      <t>ケンスウ</t>
    </rPh>
    <phoneticPr fontId="1"/>
  </si>
  <si>
    <t>市内</t>
    <rPh sb="0" eb="2">
      <t>シナイ</t>
    </rPh>
    <phoneticPr fontId="1"/>
  </si>
  <si>
    <t>大人（一般）</t>
    <rPh sb="0" eb="2">
      <t>オトナ</t>
    </rPh>
    <rPh sb="3" eb="5">
      <t>イッパン</t>
    </rPh>
    <phoneticPr fontId="1"/>
  </si>
  <si>
    <t>死産児（一般）</t>
    <rPh sb="0" eb="3">
      <t>シザンジ</t>
    </rPh>
    <rPh sb="4" eb="6">
      <t>イッパン</t>
    </rPh>
    <phoneticPr fontId="1"/>
  </si>
  <si>
    <t>〃（減免）</t>
    <rPh sb="2" eb="4">
      <t>ゲンメン</t>
    </rPh>
    <phoneticPr fontId="1"/>
  </si>
  <si>
    <t>〃（合計）</t>
    <rPh sb="2" eb="4">
      <t>ゴウケイ</t>
    </rPh>
    <phoneticPr fontId="1"/>
  </si>
  <si>
    <t>小人（一般）</t>
    <rPh sb="0" eb="2">
      <t>ショウニン</t>
    </rPh>
    <rPh sb="3" eb="5">
      <t>イッパン</t>
    </rPh>
    <phoneticPr fontId="1"/>
  </si>
  <si>
    <t>市外</t>
    <rPh sb="0" eb="2">
      <t>シガイ</t>
    </rPh>
    <phoneticPr fontId="1"/>
  </si>
  <si>
    <t>行旅死亡人</t>
    <rPh sb="0" eb="5">
      <t>コウリョシボウニン</t>
    </rPh>
    <phoneticPr fontId="1"/>
  </si>
  <si>
    <t>合計</t>
    <rPh sb="0" eb="2">
      <t>ゴウケイ</t>
    </rPh>
    <phoneticPr fontId="1"/>
  </si>
  <si>
    <t>大人　　　　</t>
    <rPh sb="0" eb="2">
      <t>オトナ</t>
    </rPh>
    <phoneticPr fontId="1"/>
  </si>
  <si>
    <t>小人　　　　</t>
    <rPh sb="0" eb="2">
      <t>ショウニン</t>
    </rPh>
    <phoneticPr fontId="1"/>
  </si>
  <si>
    <t>死産児　　　</t>
    <rPh sb="0" eb="3">
      <t>シザンジ</t>
    </rPh>
    <phoneticPr fontId="1"/>
  </si>
  <si>
    <t>旅立ちの杜</t>
    <rPh sb="0" eb="2">
      <t>タビダ</t>
    </rPh>
    <rPh sb="4" eb="5">
      <t>モリ</t>
    </rPh>
    <phoneticPr fontId="1"/>
  </si>
  <si>
    <t>施設名</t>
    <rPh sb="0" eb="3">
      <t>シセツメイ</t>
    </rPh>
    <phoneticPr fontId="1"/>
  </si>
  <si>
    <t>使用料収入（円）</t>
    <rPh sb="0" eb="5">
      <t>シヨウリョウシュウニュウ</t>
    </rPh>
    <rPh sb="6" eb="7">
      <t>エン</t>
    </rPh>
    <phoneticPr fontId="1"/>
  </si>
  <si>
    <t>差（件数）</t>
    <rPh sb="0" eb="1">
      <t>サ</t>
    </rPh>
    <rPh sb="2" eb="4">
      <t>ケンスウ</t>
    </rPh>
    <phoneticPr fontId="1"/>
  </si>
  <si>
    <t>差（円）</t>
    <rPh sb="0" eb="1">
      <t>サ</t>
    </rPh>
    <rPh sb="2" eb="3">
      <t>エン</t>
    </rPh>
    <phoneticPr fontId="1"/>
  </si>
  <si>
    <t>対前年比率（％）</t>
    <rPh sb="0" eb="3">
      <t>タイゼンネン</t>
    </rPh>
    <rPh sb="3" eb="5">
      <t>ヒリツ</t>
    </rPh>
    <phoneticPr fontId="1"/>
  </si>
  <si>
    <t>年度/区分</t>
    <rPh sb="0" eb="1">
      <t>ネン</t>
    </rPh>
    <rPh sb="1" eb="2">
      <t>タビ</t>
    </rPh>
    <rPh sb="3" eb="5">
      <t>クブン</t>
    </rPh>
    <phoneticPr fontId="1"/>
  </si>
  <si>
    <t>件数比較</t>
    <rPh sb="0" eb="2">
      <t>ケンスウ</t>
    </rPh>
    <rPh sb="2" eb="4">
      <t>ヒカク</t>
    </rPh>
    <phoneticPr fontId="1"/>
  </si>
  <si>
    <t>使用料収入比較</t>
    <rPh sb="0" eb="3">
      <t>シヨウリョウ</t>
    </rPh>
    <rPh sb="3" eb="5">
      <t>シュウニュウ</t>
    </rPh>
    <rPh sb="5" eb="7">
      <t>ヒカク</t>
    </rPh>
    <phoneticPr fontId="1"/>
  </si>
  <si>
    <t>減免</t>
    <rPh sb="0" eb="2">
      <t>ゲンメン</t>
    </rPh>
    <phoneticPr fontId="1"/>
  </si>
  <si>
    <t>年度比較</t>
    <rPh sb="0" eb="2">
      <t>ネンド</t>
    </rPh>
    <rPh sb="2" eb="4">
      <t>ヒカク</t>
    </rPh>
    <phoneticPr fontId="1"/>
  </si>
  <si>
    <t>①人体火葬</t>
    <rPh sb="1" eb="5">
      <t>ジンタイカソウ</t>
    </rPh>
    <phoneticPr fontId="1"/>
  </si>
  <si>
    <t>③遺体保管</t>
    <rPh sb="1" eb="5">
      <t>イタイホカン</t>
    </rPh>
    <phoneticPr fontId="1"/>
  </si>
  <si>
    <t>使用料収入合計（①～⑥合計）</t>
    <rPh sb="0" eb="7">
      <t>シヨウリョウシュウニュウゴウケイ</t>
    </rPh>
    <rPh sb="11" eb="13">
      <t>ゴウケイ</t>
    </rPh>
    <phoneticPr fontId="1"/>
  </si>
  <si>
    <t>－</t>
    <phoneticPr fontId="1"/>
  </si>
  <si>
    <t>②人体の一部火葬</t>
    <rPh sb="1" eb="3">
      <t>ジンタイ</t>
    </rPh>
    <rPh sb="4" eb="6">
      <t>イチブ</t>
    </rPh>
    <rPh sb="6" eb="8">
      <t>カソウ</t>
    </rPh>
    <phoneticPr fontId="1"/>
  </si>
  <si>
    <t>④多目的室利用</t>
    <rPh sb="1" eb="5">
      <t>タモクテキシツ</t>
    </rPh>
    <rPh sb="5" eb="7">
      <t>リヨウ</t>
    </rPh>
    <phoneticPr fontId="1"/>
  </si>
  <si>
    <t>⑤待合室利用</t>
    <rPh sb="1" eb="4">
      <t>マチアイシツ</t>
    </rPh>
    <rPh sb="4" eb="6">
      <t>リヨウ</t>
    </rPh>
    <phoneticPr fontId="1"/>
  </si>
  <si>
    <t>⑥動物火葬</t>
    <rPh sb="1" eb="5">
      <t>ドウブツカソウ</t>
    </rPh>
    <phoneticPr fontId="1"/>
  </si>
  <si>
    <t>令和6年度</t>
    <phoneticPr fontId="1"/>
  </si>
  <si>
    <t>令和7年度</t>
    <phoneticPr fontId="1"/>
  </si>
  <si>
    <t>令和7年度「奈良市斎苑　旅立ちの杜」利用実績について（対前年度比較）</t>
    <rPh sb="0" eb="2">
      <t>レイワ</t>
    </rPh>
    <rPh sb="3" eb="5">
      <t>ネンド</t>
    </rPh>
    <rPh sb="6" eb="11">
      <t>ナラシサイエン</t>
    </rPh>
    <rPh sb="12" eb="14">
      <t>タビダ</t>
    </rPh>
    <rPh sb="16" eb="17">
      <t>モリ</t>
    </rPh>
    <rPh sb="18" eb="22">
      <t>リヨウジッセキ</t>
    </rPh>
    <rPh sb="27" eb="28">
      <t>タイ</t>
    </rPh>
    <rPh sb="28" eb="31">
      <t>ゼンネンド</t>
    </rPh>
    <rPh sb="31" eb="33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</si>
</sst>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件&quot;"/>
  </numFmts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name val="游明朝"/>
      <family val="1"/>
      <charset val="128"/>
    </font>
    <font>
      <b/>
      <sz val="12"/>
      <name val="ＭＳ ゴシック"/>
      <family val="2"/>
      <charset val="128"/>
    </font>
    <font>
      <b/>
      <sz val="11"/>
      <name val="ＭＳ ゴシック"/>
      <family val="2"/>
      <charset val="128"/>
    </font>
    <font>
      <sz val="10"/>
      <name val="游明朝"/>
      <family val="1"/>
      <charset val="128"/>
    </font>
    <font>
      <sz val="10"/>
      <name val="ＭＳ ゴシック"/>
      <family val="2"/>
      <charset val="128"/>
    </font>
    <font>
      <b/>
      <sz val="10"/>
      <name val="游明朝"/>
      <family val="1"/>
      <charset val="128"/>
    </font>
    <font>
      <sz val="11"/>
      <name val="ＭＳ ゴシック"/>
      <family val="2"/>
      <charset val="128"/>
    </font>
    <font>
      <sz val="9"/>
      <name val="游明朝"/>
      <family val="1"/>
      <charset val="128"/>
    </font>
    <font>
      <sz val="9"/>
      <name val="ＭＳ ゴシック"/>
      <family val="2"/>
      <charset val="128"/>
    </font>
    <font>
      <sz val="8"/>
      <name val="游明朝"/>
      <family val="1"/>
      <charset val="128"/>
    </font>
    <font>
      <sz val="8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9" xfId="0" applyFont="1" applyBorder="1">
      <alignment vertical="center"/>
    </xf>
    <xf numFmtId="176" fontId="9" fillId="0" borderId="9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 shrinkToFit="1"/>
    </xf>
    <xf numFmtId="177" fontId="9" fillId="0" borderId="14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9" fontId="9" fillId="0" borderId="14" xfId="0" applyNumberFormat="1" applyFont="1" applyBorder="1">
      <alignment vertical="center"/>
    </xf>
    <xf numFmtId="0" fontId="9" fillId="0" borderId="15" xfId="0" applyFont="1" applyBorder="1" applyAlignment="1">
      <alignment horizontal="right" vertical="center" shrinkToFit="1"/>
    </xf>
    <xf numFmtId="177" fontId="9" fillId="0" borderId="15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9" fontId="9" fillId="0" borderId="15" xfId="0" applyNumberFormat="1" applyFont="1" applyBorder="1">
      <alignment vertical="center"/>
    </xf>
    <xf numFmtId="0" fontId="9" fillId="0" borderId="16" xfId="0" applyFont="1" applyBorder="1" applyAlignment="1">
      <alignment horizontal="right" vertical="center" shrinkToFit="1"/>
    </xf>
    <xf numFmtId="177" fontId="9" fillId="0" borderId="16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9" fontId="9" fillId="0" borderId="16" xfId="0" applyNumberFormat="1" applyFont="1" applyBorder="1">
      <alignment vertical="center"/>
    </xf>
    <xf numFmtId="9" fontId="9" fillId="0" borderId="15" xfId="0" quotePrefix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 shrinkToFit="1"/>
    </xf>
    <xf numFmtId="177" fontId="9" fillId="0" borderId="23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9" fontId="9" fillId="0" borderId="23" xfId="0" applyNumberFormat="1" applyFont="1" applyBorder="1">
      <alignment vertical="center"/>
    </xf>
    <xf numFmtId="0" fontId="9" fillId="0" borderId="18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 shrinkToFit="1"/>
    </xf>
    <xf numFmtId="0" fontId="5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177" fontId="9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9" fontId="9" fillId="0" borderId="1" xfId="0" applyNumberFormat="1" applyFont="1" applyBorder="1">
      <alignment vertical="center"/>
    </xf>
    <xf numFmtId="3" fontId="9" fillId="0" borderId="9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9" fontId="9" fillId="0" borderId="9" xfId="0" applyNumberFormat="1" applyFont="1" applyBorder="1">
      <alignment vertical="center"/>
    </xf>
    <xf numFmtId="9" fontId="9" fillId="0" borderId="10" xfId="0" applyNumberFormat="1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/>
    </xf>
    <xf numFmtId="9" fontId="9" fillId="0" borderId="15" xfId="0" quotePrefix="1" applyNumberFormat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13" xfId="0" applyFont="1" applyBorder="1">
      <alignment vertical="center"/>
    </xf>
    <xf numFmtId="177" fontId="9" fillId="0" borderId="9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9" fontId="9" fillId="0" borderId="23" xfId="0" quotePrefix="1" applyNumberFormat="1" applyFont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>
      <alignment vertical="center"/>
    </xf>
    <xf numFmtId="9" fontId="9" fillId="2" borderId="1" xfId="0" applyNumberFormat="1" applyFont="1" applyFill="1" applyBorder="1">
      <alignment vertical="center"/>
    </xf>
    <xf numFmtId="176" fontId="9" fillId="2" borderId="1" xfId="0" applyNumberFormat="1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8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07EC-BCDC-4AE9-98FB-14A29EA06D64}">
  <dimension ref="A1:K44"/>
  <sheetViews>
    <sheetView tabSelected="1" view="pageBreakPreview" topLeftCell="A21" zoomScale="106" zoomScaleNormal="100" zoomScaleSheetLayoutView="106" workbookViewId="0">
      <selection activeCell="J48" sqref="J48"/>
    </sheetView>
  </sheetViews>
  <sheetFormatPr defaultRowHeight="16.5"/>
  <cols>
    <col min="1" max="1" width="1.625" style="1" customWidth="1"/>
    <col min="2" max="2" width="4.5" style="1" customWidth="1"/>
    <col min="3" max="4" width="8.75" style="1" customWidth="1"/>
    <col min="5" max="5" width="12.625" style="1" customWidth="1"/>
    <col min="6" max="6" width="8.75" style="1" customWidth="1"/>
    <col min="7" max="7" width="12.5" style="1" customWidth="1"/>
    <col min="8" max="8" width="8.75" style="1" customWidth="1"/>
    <col min="9" max="9" width="7.5" style="1" customWidth="1"/>
    <col min="10" max="10" width="13.375" style="1" customWidth="1"/>
    <col min="11" max="11" width="7.5" style="1" customWidth="1"/>
    <col min="12" max="16384" width="9" style="1"/>
  </cols>
  <sheetData>
    <row r="1" spans="1:11" ht="27.75" customHeight="1">
      <c r="A1" s="74" t="s">
        <v>34</v>
      </c>
      <c r="B1" s="75"/>
      <c r="C1" s="75"/>
      <c r="D1" s="75"/>
      <c r="E1" s="75"/>
      <c r="F1" s="75"/>
      <c r="G1" s="75"/>
      <c r="H1" s="75"/>
      <c r="I1" s="75"/>
      <c r="J1" s="76"/>
      <c r="K1" s="76"/>
    </row>
    <row r="2" spans="1:11" ht="21.75" customHeight="1">
      <c r="A2" s="77" t="s">
        <v>14</v>
      </c>
      <c r="B2" s="78"/>
      <c r="C2" s="79"/>
      <c r="D2" s="80" t="s">
        <v>13</v>
      </c>
      <c r="E2" s="81"/>
      <c r="F2" s="81"/>
      <c r="G2" s="82"/>
      <c r="H2" s="77" t="s">
        <v>23</v>
      </c>
      <c r="I2" s="78"/>
      <c r="J2" s="83"/>
      <c r="K2" s="84"/>
    </row>
    <row r="3" spans="1:11" ht="18.75" customHeight="1">
      <c r="A3" s="85" t="s">
        <v>19</v>
      </c>
      <c r="B3" s="86"/>
      <c r="C3" s="87"/>
      <c r="D3" s="88" t="s">
        <v>33</v>
      </c>
      <c r="E3" s="89"/>
      <c r="F3" s="88" t="s">
        <v>32</v>
      </c>
      <c r="G3" s="89"/>
      <c r="H3" s="90" t="s">
        <v>20</v>
      </c>
      <c r="I3" s="91"/>
      <c r="J3" s="92" t="s">
        <v>21</v>
      </c>
      <c r="K3" s="93"/>
    </row>
    <row r="4" spans="1:11" ht="18.75" customHeight="1">
      <c r="A4" s="64"/>
      <c r="B4" s="65"/>
      <c r="C4" s="66"/>
      <c r="D4" s="2" t="s">
        <v>0</v>
      </c>
      <c r="E4" s="2" t="s">
        <v>15</v>
      </c>
      <c r="F4" s="2" t="s">
        <v>0</v>
      </c>
      <c r="G4" s="2" t="s">
        <v>15</v>
      </c>
      <c r="H4" s="2" t="s">
        <v>16</v>
      </c>
      <c r="I4" s="2" t="s">
        <v>18</v>
      </c>
      <c r="J4" s="2" t="s">
        <v>17</v>
      </c>
      <c r="K4" s="2" t="s">
        <v>18</v>
      </c>
    </row>
    <row r="5" spans="1:11" ht="18.75" customHeight="1">
      <c r="A5" s="3" t="s">
        <v>24</v>
      </c>
      <c r="B5" s="4"/>
      <c r="C5" s="4"/>
      <c r="D5" s="5"/>
      <c r="E5" s="6"/>
      <c r="F5" s="5"/>
      <c r="G5" s="6"/>
      <c r="H5" s="5"/>
      <c r="I5" s="5"/>
      <c r="J5" s="5"/>
      <c r="K5" s="7"/>
    </row>
    <row r="6" spans="1:11" ht="18.75" customHeight="1">
      <c r="A6" s="8"/>
      <c r="B6" s="9" t="s">
        <v>1</v>
      </c>
      <c r="C6" s="10" t="s">
        <v>2</v>
      </c>
      <c r="D6" s="11">
        <v>4065</v>
      </c>
      <c r="E6" s="12">
        <f>D6*10000</f>
        <v>40650000</v>
      </c>
      <c r="F6" s="11">
        <v>4337</v>
      </c>
      <c r="G6" s="12">
        <v>43370000</v>
      </c>
      <c r="H6" s="11">
        <f>D6-+F6</f>
        <v>-272</v>
      </c>
      <c r="I6" s="13">
        <f>D6/F6</f>
        <v>0.93728383675351623</v>
      </c>
      <c r="J6" s="12">
        <f>E6-G6</f>
        <v>-2720000</v>
      </c>
      <c r="K6" s="13">
        <f>E6/G6</f>
        <v>0.93728383675351623</v>
      </c>
    </row>
    <row r="7" spans="1:11" ht="18.75" customHeight="1">
      <c r="A7" s="8"/>
      <c r="B7" s="9"/>
      <c r="C7" s="14" t="s">
        <v>4</v>
      </c>
      <c r="D7" s="15">
        <v>0</v>
      </c>
      <c r="E7" s="16">
        <v>0</v>
      </c>
      <c r="F7" s="15">
        <v>0</v>
      </c>
      <c r="G7" s="16">
        <v>0</v>
      </c>
      <c r="H7" s="15">
        <f t="shared" ref="H7:H42" si="0">D7-+F7</f>
        <v>0</v>
      </c>
      <c r="I7" s="22" t="s">
        <v>27</v>
      </c>
      <c r="J7" s="16">
        <f t="shared" ref="J7:J42" si="1">E7-G7</f>
        <v>0</v>
      </c>
      <c r="K7" s="22" t="s">
        <v>27</v>
      </c>
    </row>
    <row r="8" spans="1:11" ht="18.75" customHeight="1">
      <c r="A8" s="8"/>
      <c r="B8" s="9"/>
      <c r="C8" s="18" t="s">
        <v>5</v>
      </c>
      <c r="D8" s="19">
        <f>SUM(D6:D7)</f>
        <v>4065</v>
      </c>
      <c r="E8" s="20">
        <f>SUM(E6:E7)</f>
        <v>40650000</v>
      </c>
      <c r="F8" s="19">
        <f>SUM(F6:F7)</f>
        <v>4337</v>
      </c>
      <c r="G8" s="20">
        <f>SUM(G6:G7)</f>
        <v>43370000</v>
      </c>
      <c r="H8" s="19">
        <f t="shared" si="0"/>
        <v>-272</v>
      </c>
      <c r="I8" s="21">
        <f t="shared" ref="I8:I42" si="2">D8/F8</f>
        <v>0.93728383675351623</v>
      </c>
      <c r="J8" s="20">
        <f t="shared" si="1"/>
        <v>-2720000</v>
      </c>
      <c r="K8" s="21">
        <f t="shared" ref="K8:K43" si="3">E8/G8</f>
        <v>0.93728383675351623</v>
      </c>
    </row>
    <row r="9" spans="1:11" ht="18.75" customHeight="1">
      <c r="A9" s="8"/>
      <c r="B9" s="9"/>
      <c r="C9" s="10" t="s">
        <v>6</v>
      </c>
      <c r="D9" s="11">
        <v>6</v>
      </c>
      <c r="E9" s="12">
        <f>D9*5000</f>
        <v>30000</v>
      </c>
      <c r="F9" s="11">
        <v>7</v>
      </c>
      <c r="G9" s="12">
        <v>35000</v>
      </c>
      <c r="H9" s="11">
        <f t="shared" si="0"/>
        <v>-1</v>
      </c>
      <c r="I9" s="13">
        <f t="shared" si="2"/>
        <v>0.8571428571428571</v>
      </c>
      <c r="J9" s="12">
        <f t="shared" si="1"/>
        <v>-5000</v>
      </c>
      <c r="K9" s="13">
        <f t="shared" si="3"/>
        <v>0.8571428571428571</v>
      </c>
    </row>
    <row r="10" spans="1:11" ht="18.75" customHeight="1">
      <c r="A10" s="8"/>
      <c r="B10" s="9"/>
      <c r="C10" s="14" t="s">
        <v>4</v>
      </c>
      <c r="D10" s="15">
        <v>0</v>
      </c>
      <c r="E10" s="16">
        <v>0</v>
      </c>
      <c r="F10" s="15">
        <v>0</v>
      </c>
      <c r="G10" s="16">
        <v>0</v>
      </c>
      <c r="H10" s="15">
        <f t="shared" si="0"/>
        <v>0</v>
      </c>
      <c r="I10" s="22" t="s">
        <v>27</v>
      </c>
      <c r="J10" s="16">
        <f t="shared" si="1"/>
        <v>0</v>
      </c>
      <c r="K10" s="22" t="s">
        <v>27</v>
      </c>
    </row>
    <row r="11" spans="1:11" ht="18.75" customHeight="1">
      <c r="A11" s="8"/>
      <c r="B11" s="9"/>
      <c r="C11" s="18" t="s">
        <v>5</v>
      </c>
      <c r="D11" s="19">
        <f>SUM(D9:D10)</f>
        <v>6</v>
      </c>
      <c r="E11" s="20">
        <f>SUM(E9:E10)</f>
        <v>30000</v>
      </c>
      <c r="F11" s="19">
        <f>SUM(F9:F10)</f>
        <v>7</v>
      </c>
      <c r="G11" s="20">
        <f>SUM(G9:G10)</f>
        <v>35000</v>
      </c>
      <c r="H11" s="19">
        <f t="shared" si="0"/>
        <v>-1</v>
      </c>
      <c r="I11" s="21">
        <f t="shared" si="2"/>
        <v>0.8571428571428571</v>
      </c>
      <c r="J11" s="20">
        <f t="shared" si="1"/>
        <v>-5000</v>
      </c>
      <c r="K11" s="21">
        <f t="shared" si="3"/>
        <v>0.8571428571428571</v>
      </c>
    </row>
    <row r="12" spans="1:11" ht="18.75" customHeight="1">
      <c r="A12" s="8"/>
      <c r="B12" s="9"/>
      <c r="C12" s="10" t="s">
        <v>3</v>
      </c>
      <c r="D12" s="11">
        <v>37</v>
      </c>
      <c r="E12" s="12">
        <f>D12*2500</f>
        <v>92500</v>
      </c>
      <c r="F12" s="11">
        <v>49</v>
      </c>
      <c r="G12" s="12">
        <v>122500</v>
      </c>
      <c r="H12" s="11">
        <f t="shared" si="0"/>
        <v>-12</v>
      </c>
      <c r="I12" s="13">
        <f t="shared" si="2"/>
        <v>0.75510204081632648</v>
      </c>
      <c r="J12" s="12">
        <f t="shared" si="1"/>
        <v>-30000</v>
      </c>
      <c r="K12" s="13">
        <f t="shared" si="3"/>
        <v>0.75510204081632648</v>
      </c>
    </row>
    <row r="13" spans="1:11" ht="18.75" customHeight="1">
      <c r="A13" s="8"/>
      <c r="B13" s="9"/>
      <c r="C13" s="14" t="s">
        <v>4</v>
      </c>
      <c r="D13" s="15">
        <v>0</v>
      </c>
      <c r="E13" s="16">
        <v>0</v>
      </c>
      <c r="F13" s="15">
        <v>0</v>
      </c>
      <c r="G13" s="16">
        <v>0</v>
      </c>
      <c r="H13" s="15">
        <f t="shared" si="0"/>
        <v>0</v>
      </c>
      <c r="I13" s="22" t="s">
        <v>27</v>
      </c>
      <c r="J13" s="16">
        <f t="shared" si="1"/>
        <v>0</v>
      </c>
      <c r="K13" s="22" t="s">
        <v>27</v>
      </c>
    </row>
    <row r="14" spans="1:11" ht="18.75" customHeight="1">
      <c r="A14" s="8"/>
      <c r="B14" s="57"/>
      <c r="C14" s="18" t="s">
        <v>5</v>
      </c>
      <c r="D14" s="19">
        <f>SUM(D12:D13)</f>
        <v>37</v>
      </c>
      <c r="E14" s="20">
        <f>SUM(E12:E13)</f>
        <v>92500</v>
      </c>
      <c r="F14" s="19">
        <f>SUM(F12:F13)</f>
        <v>49</v>
      </c>
      <c r="G14" s="20">
        <f>SUM(G12:G13)</f>
        <v>122500</v>
      </c>
      <c r="H14" s="19">
        <f t="shared" si="0"/>
        <v>-12</v>
      </c>
      <c r="I14" s="21">
        <f t="shared" si="2"/>
        <v>0.75510204081632648</v>
      </c>
      <c r="J14" s="20">
        <f t="shared" si="1"/>
        <v>-30000</v>
      </c>
      <c r="K14" s="21">
        <f t="shared" si="3"/>
        <v>0.75510204081632648</v>
      </c>
    </row>
    <row r="15" spans="1:11" ht="18.75" customHeight="1">
      <c r="A15" s="8"/>
      <c r="B15" s="23" t="s">
        <v>7</v>
      </c>
      <c r="C15" s="24" t="s">
        <v>2</v>
      </c>
      <c r="D15" s="25">
        <v>975</v>
      </c>
      <c r="E15" s="26">
        <f>D15*100000</f>
        <v>97500000</v>
      </c>
      <c r="F15" s="25">
        <v>1107</v>
      </c>
      <c r="G15" s="26">
        <v>110700000</v>
      </c>
      <c r="H15" s="25">
        <f t="shared" si="0"/>
        <v>-132</v>
      </c>
      <c r="I15" s="27">
        <f t="shared" si="2"/>
        <v>0.8807588075880759</v>
      </c>
      <c r="J15" s="26">
        <f t="shared" si="1"/>
        <v>-13200000</v>
      </c>
      <c r="K15" s="27">
        <f t="shared" si="3"/>
        <v>0.8807588075880759</v>
      </c>
    </row>
    <row r="16" spans="1:11" ht="18.75" customHeight="1">
      <c r="A16" s="8"/>
      <c r="B16" s="23"/>
      <c r="C16" s="28" t="s">
        <v>6</v>
      </c>
      <c r="D16" s="15">
        <v>2</v>
      </c>
      <c r="E16" s="16">
        <f>D16*50000</f>
        <v>100000</v>
      </c>
      <c r="F16" s="15">
        <v>3</v>
      </c>
      <c r="G16" s="16">
        <v>150000</v>
      </c>
      <c r="H16" s="15">
        <f t="shared" si="0"/>
        <v>-1</v>
      </c>
      <c r="I16" s="47">
        <f t="shared" si="2"/>
        <v>0.66666666666666663</v>
      </c>
      <c r="J16" s="16">
        <f t="shared" si="1"/>
        <v>-50000</v>
      </c>
      <c r="K16" s="27">
        <f t="shared" si="3"/>
        <v>0.66666666666666663</v>
      </c>
    </row>
    <row r="17" spans="1:11" ht="18.75" customHeight="1">
      <c r="A17" s="8"/>
      <c r="B17" s="29"/>
      <c r="C17" s="30" t="s">
        <v>3</v>
      </c>
      <c r="D17" s="19">
        <v>6</v>
      </c>
      <c r="E17" s="20">
        <f>D17*25000</f>
        <v>150000</v>
      </c>
      <c r="F17" s="19">
        <v>8</v>
      </c>
      <c r="G17" s="20">
        <v>200000</v>
      </c>
      <c r="H17" s="19">
        <f t="shared" si="0"/>
        <v>-2</v>
      </c>
      <c r="I17" s="21">
        <f t="shared" si="2"/>
        <v>0.75</v>
      </c>
      <c r="J17" s="20">
        <f t="shared" si="1"/>
        <v>-50000</v>
      </c>
      <c r="K17" s="21">
        <f t="shared" si="3"/>
        <v>0.75</v>
      </c>
    </row>
    <row r="18" spans="1:11" ht="18.75" customHeight="1">
      <c r="A18" s="8"/>
      <c r="B18" s="23" t="s">
        <v>9</v>
      </c>
      <c r="C18" s="24" t="s">
        <v>10</v>
      </c>
      <c r="D18" s="25">
        <f>+D8+D15</f>
        <v>5040</v>
      </c>
      <c r="E18" s="26">
        <f>SUM(E8,E15)</f>
        <v>138150000</v>
      </c>
      <c r="F18" s="25">
        <f>+F8+F15</f>
        <v>5444</v>
      </c>
      <c r="G18" s="26">
        <f>SUM(G8,G15)</f>
        <v>154070000</v>
      </c>
      <c r="H18" s="25">
        <f t="shared" si="0"/>
        <v>-404</v>
      </c>
      <c r="I18" s="27">
        <f t="shared" si="2"/>
        <v>0.92578986039676703</v>
      </c>
      <c r="J18" s="26">
        <f t="shared" si="1"/>
        <v>-15920000</v>
      </c>
      <c r="K18" s="27">
        <f t="shared" si="3"/>
        <v>0.89667034464853634</v>
      </c>
    </row>
    <row r="19" spans="1:11" ht="18.75" customHeight="1">
      <c r="A19" s="8"/>
      <c r="B19" s="23"/>
      <c r="C19" s="28" t="s">
        <v>11</v>
      </c>
      <c r="D19" s="15">
        <f>+D11++D16</f>
        <v>8</v>
      </c>
      <c r="E19" s="16">
        <f>SUM(E11,E16)</f>
        <v>130000</v>
      </c>
      <c r="F19" s="15">
        <f>+F11++F16</f>
        <v>10</v>
      </c>
      <c r="G19" s="16">
        <f>SUM(G11,G16)</f>
        <v>185000</v>
      </c>
      <c r="H19" s="15">
        <f t="shared" si="0"/>
        <v>-2</v>
      </c>
      <c r="I19" s="17">
        <f t="shared" si="2"/>
        <v>0.8</v>
      </c>
      <c r="J19" s="16">
        <f t="shared" si="1"/>
        <v>-55000</v>
      </c>
      <c r="K19" s="17">
        <f t="shared" si="3"/>
        <v>0.70270270270270274</v>
      </c>
    </row>
    <row r="20" spans="1:11" ht="18.75" customHeight="1">
      <c r="A20" s="8"/>
      <c r="B20" s="29"/>
      <c r="C20" s="30" t="s">
        <v>12</v>
      </c>
      <c r="D20" s="19">
        <f>+D14+D17</f>
        <v>43</v>
      </c>
      <c r="E20" s="20">
        <f>SUM(E14,E17)</f>
        <v>242500</v>
      </c>
      <c r="F20" s="19">
        <f>+F14+F17</f>
        <v>57</v>
      </c>
      <c r="G20" s="20">
        <f>SUM(G14,G17)</f>
        <v>322500</v>
      </c>
      <c r="H20" s="19">
        <f t="shared" si="0"/>
        <v>-14</v>
      </c>
      <c r="I20" s="21">
        <f t="shared" si="2"/>
        <v>0.75438596491228072</v>
      </c>
      <c r="J20" s="20">
        <f t="shared" si="1"/>
        <v>-80000</v>
      </c>
      <c r="K20" s="21">
        <f t="shared" si="3"/>
        <v>0.75193798449612403</v>
      </c>
    </row>
    <row r="21" spans="1:11" ht="18.75" customHeight="1">
      <c r="A21" s="31"/>
      <c r="B21" s="32" t="s">
        <v>8</v>
      </c>
      <c r="C21" s="33"/>
      <c r="D21" s="34">
        <v>34</v>
      </c>
      <c r="E21" s="35">
        <v>0</v>
      </c>
      <c r="F21" s="34">
        <v>28</v>
      </c>
      <c r="G21" s="35">
        <v>0</v>
      </c>
      <c r="H21" s="34">
        <f t="shared" si="0"/>
        <v>6</v>
      </c>
      <c r="I21" s="36">
        <f t="shared" si="2"/>
        <v>1.2142857142857142</v>
      </c>
      <c r="J21" s="35">
        <f t="shared" si="1"/>
        <v>0</v>
      </c>
      <c r="K21" s="22" t="s">
        <v>27</v>
      </c>
    </row>
    <row r="22" spans="1:11" ht="18.75" customHeight="1">
      <c r="A22" s="3" t="s">
        <v>28</v>
      </c>
      <c r="B22" s="4"/>
      <c r="C22" s="33"/>
      <c r="D22" s="37"/>
      <c r="E22" s="6"/>
      <c r="F22" s="38"/>
      <c r="G22" s="6"/>
      <c r="H22" s="38"/>
      <c r="I22" s="39"/>
      <c r="J22" s="6"/>
      <c r="K22" s="40"/>
    </row>
    <row r="23" spans="1:11" ht="18.75" customHeight="1">
      <c r="A23" s="8"/>
      <c r="B23" s="41" t="s">
        <v>1</v>
      </c>
      <c r="C23" s="42"/>
      <c r="D23" s="11">
        <v>18</v>
      </c>
      <c r="E23" s="12">
        <v>24250</v>
      </c>
      <c r="F23" s="11">
        <v>26</v>
      </c>
      <c r="G23" s="12">
        <v>34250</v>
      </c>
      <c r="H23" s="11">
        <f t="shared" si="0"/>
        <v>-8</v>
      </c>
      <c r="I23" s="13">
        <f t="shared" si="2"/>
        <v>0.69230769230769229</v>
      </c>
      <c r="J23" s="12">
        <f t="shared" si="1"/>
        <v>-10000</v>
      </c>
      <c r="K23" s="13">
        <f t="shared" si="3"/>
        <v>0.70802919708029199</v>
      </c>
    </row>
    <row r="24" spans="1:11" ht="18.75" customHeight="1">
      <c r="A24" s="8"/>
      <c r="B24" s="43" t="s">
        <v>7</v>
      </c>
      <c r="C24" s="44"/>
      <c r="D24" s="15">
        <v>3</v>
      </c>
      <c r="E24" s="16">
        <v>37500</v>
      </c>
      <c r="F24" s="15">
        <v>5</v>
      </c>
      <c r="G24" s="16">
        <v>65000</v>
      </c>
      <c r="H24" s="15">
        <f t="shared" si="0"/>
        <v>-2</v>
      </c>
      <c r="I24" s="17">
        <f t="shared" si="2"/>
        <v>0.6</v>
      </c>
      <c r="J24" s="16">
        <f t="shared" si="1"/>
        <v>-27500</v>
      </c>
      <c r="K24" s="17">
        <f t="shared" si="3"/>
        <v>0.57692307692307687</v>
      </c>
    </row>
    <row r="25" spans="1:11" ht="18.75" customHeight="1">
      <c r="A25" s="31"/>
      <c r="B25" s="45" t="s">
        <v>9</v>
      </c>
      <c r="C25" s="46"/>
      <c r="D25" s="19">
        <f>SUM(D23:D24)</f>
        <v>21</v>
      </c>
      <c r="E25" s="20">
        <f>SUM(E23:E24)</f>
        <v>61750</v>
      </c>
      <c r="F25" s="19">
        <f>SUM(F23:F24)</f>
        <v>31</v>
      </c>
      <c r="G25" s="20">
        <f>SUM(G23:G24)</f>
        <v>99250</v>
      </c>
      <c r="H25" s="19">
        <f t="shared" si="0"/>
        <v>-10</v>
      </c>
      <c r="I25" s="21">
        <f t="shared" si="2"/>
        <v>0.67741935483870963</v>
      </c>
      <c r="J25" s="20">
        <f t="shared" si="1"/>
        <v>-37500</v>
      </c>
      <c r="K25" s="21">
        <f t="shared" si="3"/>
        <v>0.62216624685138544</v>
      </c>
    </row>
    <row r="26" spans="1:11" ht="18.75" customHeight="1">
      <c r="A26" s="3" t="s">
        <v>25</v>
      </c>
      <c r="B26" s="4"/>
      <c r="C26" s="33"/>
      <c r="D26" s="38"/>
      <c r="E26" s="6"/>
      <c r="F26" s="38"/>
      <c r="G26" s="6"/>
      <c r="H26" s="38"/>
      <c r="I26" s="39"/>
      <c r="J26" s="6"/>
      <c r="K26" s="40"/>
    </row>
    <row r="27" spans="1:11" ht="18.75" customHeight="1">
      <c r="A27" s="8"/>
      <c r="B27" s="41" t="s">
        <v>1</v>
      </c>
      <c r="C27" s="42"/>
      <c r="D27" s="11">
        <v>26</v>
      </c>
      <c r="E27" s="12">
        <v>39000</v>
      </c>
      <c r="F27" s="11">
        <v>26</v>
      </c>
      <c r="G27" s="12">
        <v>42000</v>
      </c>
      <c r="H27" s="11">
        <f t="shared" si="0"/>
        <v>0</v>
      </c>
      <c r="I27" s="13">
        <f t="shared" si="2"/>
        <v>1</v>
      </c>
      <c r="J27" s="12">
        <f t="shared" si="1"/>
        <v>-3000</v>
      </c>
      <c r="K27" s="13">
        <f t="shared" si="3"/>
        <v>0.9285714285714286</v>
      </c>
    </row>
    <row r="28" spans="1:11" ht="18.75" customHeight="1">
      <c r="A28" s="8"/>
      <c r="B28" s="43" t="s">
        <v>7</v>
      </c>
      <c r="C28" s="44"/>
      <c r="D28" s="15">
        <v>3</v>
      </c>
      <c r="E28" s="16">
        <v>12000</v>
      </c>
      <c r="F28" s="15">
        <v>3</v>
      </c>
      <c r="G28" s="16">
        <v>21000</v>
      </c>
      <c r="H28" s="15">
        <f t="shared" si="0"/>
        <v>0</v>
      </c>
      <c r="I28" s="22" t="s">
        <v>27</v>
      </c>
      <c r="J28" s="16">
        <f t="shared" si="1"/>
        <v>-9000</v>
      </c>
      <c r="K28" s="22" t="s">
        <v>27</v>
      </c>
    </row>
    <row r="29" spans="1:11" ht="18.75" customHeight="1">
      <c r="A29" s="31"/>
      <c r="B29" s="45" t="s">
        <v>9</v>
      </c>
      <c r="C29" s="46"/>
      <c r="D29" s="19">
        <f>SUM(D27:D28)</f>
        <v>29</v>
      </c>
      <c r="E29" s="20">
        <f>SUM(E27:E28)</f>
        <v>51000</v>
      </c>
      <c r="F29" s="19">
        <f>SUM(F27:F28)</f>
        <v>29</v>
      </c>
      <c r="G29" s="20">
        <f>SUM(G27:G28)</f>
        <v>63000</v>
      </c>
      <c r="H29" s="19">
        <f t="shared" si="0"/>
        <v>0</v>
      </c>
      <c r="I29" s="21">
        <f t="shared" si="2"/>
        <v>1</v>
      </c>
      <c r="J29" s="20">
        <f t="shared" si="1"/>
        <v>-12000</v>
      </c>
      <c r="K29" s="21">
        <f t="shared" si="3"/>
        <v>0.80952380952380953</v>
      </c>
    </row>
    <row r="30" spans="1:11" ht="18.75" customHeight="1">
      <c r="A30" s="67" t="s">
        <v>29</v>
      </c>
      <c r="B30" s="68"/>
      <c r="C30" s="68"/>
      <c r="D30" s="68"/>
      <c r="E30" s="6"/>
      <c r="F30" s="38"/>
      <c r="G30" s="6"/>
      <c r="H30" s="38"/>
      <c r="I30" s="39"/>
      <c r="J30" s="6"/>
      <c r="K30" s="40"/>
    </row>
    <row r="31" spans="1:11" ht="18.75" customHeight="1">
      <c r="A31" s="8"/>
      <c r="B31" s="41" t="s">
        <v>1</v>
      </c>
      <c r="C31" s="42"/>
      <c r="D31" s="11">
        <v>113</v>
      </c>
      <c r="E31" s="12">
        <v>1975000</v>
      </c>
      <c r="F31" s="11">
        <v>106</v>
      </c>
      <c r="G31" s="12">
        <v>1945000</v>
      </c>
      <c r="H31" s="11">
        <f t="shared" si="0"/>
        <v>7</v>
      </c>
      <c r="I31" s="13">
        <f t="shared" si="2"/>
        <v>1.0660377358490567</v>
      </c>
      <c r="J31" s="12">
        <f t="shared" si="1"/>
        <v>30000</v>
      </c>
      <c r="K31" s="13">
        <f t="shared" si="3"/>
        <v>1.0154241645244215</v>
      </c>
    </row>
    <row r="32" spans="1:11" ht="18.75" customHeight="1">
      <c r="A32" s="8"/>
      <c r="B32" s="43" t="s">
        <v>7</v>
      </c>
      <c r="C32" s="44"/>
      <c r="D32" s="15">
        <v>9</v>
      </c>
      <c r="E32" s="16">
        <v>405000</v>
      </c>
      <c r="F32" s="15">
        <v>7</v>
      </c>
      <c r="G32" s="16">
        <v>360000</v>
      </c>
      <c r="H32" s="15">
        <f t="shared" si="0"/>
        <v>2</v>
      </c>
      <c r="I32" s="47">
        <f t="shared" si="2"/>
        <v>1.2857142857142858</v>
      </c>
      <c r="J32" s="16">
        <f t="shared" si="1"/>
        <v>45000</v>
      </c>
      <c r="K32" s="47">
        <f t="shared" si="3"/>
        <v>1.125</v>
      </c>
    </row>
    <row r="33" spans="1:11" ht="18.75" customHeight="1">
      <c r="A33" s="31"/>
      <c r="B33" s="45" t="s">
        <v>9</v>
      </c>
      <c r="C33" s="46"/>
      <c r="D33" s="19">
        <f>SUM(D31:D32)</f>
        <v>122</v>
      </c>
      <c r="E33" s="20">
        <f>SUM(E31:E32)</f>
        <v>2380000</v>
      </c>
      <c r="F33" s="19">
        <f>SUM(F31:F32)</f>
        <v>113</v>
      </c>
      <c r="G33" s="20">
        <f>SUM(G31:G32)</f>
        <v>2305000</v>
      </c>
      <c r="H33" s="19">
        <f t="shared" si="0"/>
        <v>9</v>
      </c>
      <c r="I33" s="21">
        <f t="shared" si="2"/>
        <v>1.0796460176991149</v>
      </c>
      <c r="J33" s="20">
        <f t="shared" si="1"/>
        <v>75000</v>
      </c>
      <c r="K33" s="21">
        <f t="shared" si="3"/>
        <v>1.0325379609544469</v>
      </c>
    </row>
    <row r="34" spans="1:11" ht="18.75" customHeight="1">
      <c r="A34" s="48" t="s">
        <v>30</v>
      </c>
      <c r="B34" s="4"/>
      <c r="C34" s="33"/>
      <c r="D34" s="38"/>
      <c r="E34" s="6"/>
      <c r="F34" s="38"/>
      <c r="G34" s="6"/>
      <c r="H34" s="38"/>
      <c r="I34" s="39"/>
      <c r="J34" s="6">
        <f t="shared" si="1"/>
        <v>0</v>
      </c>
      <c r="K34" s="40"/>
    </row>
    <row r="35" spans="1:11" ht="18.75" customHeight="1">
      <c r="A35" s="8"/>
      <c r="B35" s="41" t="s">
        <v>1</v>
      </c>
      <c r="C35" s="42"/>
      <c r="D35" s="11">
        <v>2775</v>
      </c>
      <c r="E35" s="12">
        <v>9477000</v>
      </c>
      <c r="F35" s="11">
        <v>2993</v>
      </c>
      <c r="G35" s="12">
        <v>10299000</v>
      </c>
      <c r="H35" s="11">
        <f t="shared" si="0"/>
        <v>-218</v>
      </c>
      <c r="I35" s="13">
        <f t="shared" si="2"/>
        <v>0.92716338122285336</v>
      </c>
      <c r="J35" s="12">
        <f t="shared" si="1"/>
        <v>-822000</v>
      </c>
      <c r="K35" s="13">
        <f t="shared" si="3"/>
        <v>0.92018642586658894</v>
      </c>
    </row>
    <row r="36" spans="1:11" ht="18.75" customHeight="1">
      <c r="A36" s="8"/>
      <c r="B36" s="43" t="s">
        <v>7</v>
      </c>
      <c r="C36" s="44"/>
      <c r="D36" s="15">
        <v>783</v>
      </c>
      <c r="E36" s="16">
        <v>8100000</v>
      </c>
      <c r="F36" s="15">
        <v>870</v>
      </c>
      <c r="G36" s="16">
        <v>8883000</v>
      </c>
      <c r="H36" s="15">
        <f t="shared" si="0"/>
        <v>-87</v>
      </c>
      <c r="I36" s="47">
        <f t="shared" si="2"/>
        <v>0.9</v>
      </c>
      <c r="J36" s="16">
        <f t="shared" si="1"/>
        <v>-783000</v>
      </c>
      <c r="K36" s="47">
        <f t="shared" si="3"/>
        <v>0.91185410334346506</v>
      </c>
    </row>
    <row r="37" spans="1:11" ht="18.75" customHeight="1">
      <c r="A37" s="31"/>
      <c r="B37" s="45" t="s">
        <v>9</v>
      </c>
      <c r="C37" s="46"/>
      <c r="D37" s="19">
        <f>SUM(D35:D36)</f>
        <v>3558</v>
      </c>
      <c r="E37" s="20">
        <f>SUM(E35:E36)</f>
        <v>17577000</v>
      </c>
      <c r="F37" s="19">
        <f>SUM(F35:F36)</f>
        <v>3863</v>
      </c>
      <c r="G37" s="20">
        <f>SUM(G35:G36)</f>
        <v>19182000</v>
      </c>
      <c r="H37" s="19">
        <f t="shared" si="0"/>
        <v>-305</v>
      </c>
      <c r="I37" s="21">
        <f t="shared" si="2"/>
        <v>0.92104581931141605</v>
      </c>
      <c r="J37" s="20">
        <f t="shared" si="1"/>
        <v>-1605000</v>
      </c>
      <c r="K37" s="21">
        <f t="shared" si="3"/>
        <v>0.91632780731936192</v>
      </c>
    </row>
    <row r="38" spans="1:11" ht="18.75" customHeight="1">
      <c r="A38" s="49" t="s">
        <v>31</v>
      </c>
      <c r="B38" s="4"/>
      <c r="C38" s="33"/>
      <c r="D38" s="38"/>
      <c r="E38" s="6"/>
      <c r="F38" s="50"/>
      <c r="G38" s="51"/>
      <c r="H38" s="38"/>
      <c r="I38" s="39"/>
      <c r="J38" s="6"/>
      <c r="K38" s="40"/>
    </row>
    <row r="39" spans="1:11" ht="18.75" customHeight="1">
      <c r="A39" s="8"/>
      <c r="B39" s="41" t="s">
        <v>1</v>
      </c>
      <c r="C39" s="52"/>
      <c r="D39" s="11">
        <v>257</v>
      </c>
      <c r="E39" s="12">
        <v>1094000</v>
      </c>
      <c r="F39" s="11">
        <v>255</v>
      </c>
      <c r="G39" s="12">
        <v>1128000</v>
      </c>
      <c r="H39" s="11">
        <f t="shared" si="0"/>
        <v>2</v>
      </c>
      <c r="I39" s="17">
        <f t="shared" si="2"/>
        <v>1.0078431372549019</v>
      </c>
      <c r="J39" s="12">
        <f t="shared" si="1"/>
        <v>-34000</v>
      </c>
      <c r="K39" s="13">
        <f>E39/G39</f>
        <v>0.96985815602836878</v>
      </c>
    </row>
    <row r="40" spans="1:11" ht="18.75" customHeight="1">
      <c r="A40" s="8"/>
      <c r="B40" s="43" t="s">
        <v>7</v>
      </c>
      <c r="C40" s="53"/>
      <c r="D40" s="15">
        <v>4</v>
      </c>
      <c r="E40" s="16">
        <v>80000</v>
      </c>
      <c r="F40" s="15">
        <v>1</v>
      </c>
      <c r="G40" s="16">
        <v>40000</v>
      </c>
      <c r="H40" s="15">
        <f t="shared" si="0"/>
        <v>3</v>
      </c>
      <c r="I40" s="47">
        <f t="shared" si="2"/>
        <v>4</v>
      </c>
      <c r="J40" s="16">
        <f t="shared" si="1"/>
        <v>40000</v>
      </c>
      <c r="K40" s="47">
        <f t="shared" ref="K40:K42" si="4">E40/G40</f>
        <v>2</v>
      </c>
    </row>
    <row r="41" spans="1:11" ht="18.75" customHeight="1">
      <c r="A41" s="8"/>
      <c r="B41" s="54" t="s">
        <v>22</v>
      </c>
      <c r="C41" s="55"/>
      <c r="D41" s="15">
        <v>15</v>
      </c>
      <c r="E41" s="16">
        <v>0</v>
      </c>
      <c r="F41" s="15">
        <v>10</v>
      </c>
      <c r="G41" s="16">
        <v>0</v>
      </c>
      <c r="H41" s="15">
        <f t="shared" si="0"/>
        <v>5</v>
      </c>
      <c r="I41" s="22" t="s">
        <v>27</v>
      </c>
      <c r="J41" s="16">
        <f t="shared" si="1"/>
        <v>0</v>
      </c>
      <c r="K41" s="22" t="s">
        <v>27</v>
      </c>
    </row>
    <row r="42" spans="1:11" ht="18.75" customHeight="1">
      <c r="A42" s="31"/>
      <c r="B42" s="45" t="s">
        <v>9</v>
      </c>
      <c r="C42" s="56"/>
      <c r="D42" s="19">
        <f>SUM(D39:D41)</f>
        <v>276</v>
      </c>
      <c r="E42" s="20">
        <f>SUM(E39:E41)</f>
        <v>1174000</v>
      </c>
      <c r="F42" s="19">
        <f>SUM(F39:F41)</f>
        <v>266</v>
      </c>
      <c r="G42" s="20">
        <f>SUM(G39:G41)</f>
        <v>1168000</v>
      </c>
      <c r="H42" s="19">
        <f t="shared" si="0"/>
        <v>10</v>
      </c>
      <c r="I42" s="47">
        <f t="shared" si="2"/>
        <v>1.0375939849624061</v>
      </c>
      <c r="J42" s="20">
        <f t="shared" si="1"/>
        <v>6000</v>
      </c>
      <c r="K42" s="58">
        <f t="shared" si="4"/>
        <v>1.0051369863013699</v>
      </c>
    </row>
    <row r="43" spans="1:11" ht="18.75" customHeight="1">
      <c r="A43" s="69" t="s">
        <v>26</v>
      </c>
      <c r="B43" s="70"/>
      <c r="C43" s="70"/>
      <c r="D43" s="71"/>
      <c r="E43" s="59">
        <f>SUM(E42,E37,E33,E29,E25,E20,E19,E18)</f>
        <v>159766250</v>
      </c>
      <c r="F43" s="60"/>
      <c r="G43" s="59">
        <f>SUM(G42,G37,G33,G29,G25,G20,G19,G18)</f>
        <v>177394750</v>
      </c>
      <c r="H43" s="61"/>
      <c r="I43" s="62"/>
      <c r="J43" s="63">
        <f>E43-G43</f>
        <v>-17628500</v>
      </c>
      <c r="K43" s="62">
        <f t="shared" si="3"/>
        <v>0.90062558221142397</v>
      </c>
    </row>
    <row r="44" spans="1:11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</row>
  </sheetData>
  <mergeCells count="13">
    <mergeCell ref="A4:C4"/>
    <mergeCell ref="A30:D30"/>
    <mergeCell ref="A43:D43"/>
    <mergeCell ref="A44:K44"/>
    <mergeCell ref="A1:K1"/>
    <mergeCell ref="A2:C2"/>
    <mergeCell ref="D2:G2"/>
    <mergeCell ref="H2:K2"/>
    <mergeCell ref="A3:C3"/>
    <mergeCell ref="D3:E3"/>
    <mergeCell ref="F3:G3"/>
    <mergeCell ref="H3:I3"/>
    <mergeCell ref="J3:K3"/>
  </mergeCells>
  <phoneticPr fontId="1"/>
  <pageMargins left="0.78740157480314965" right="0.19685039370078741" top="0.78740157480314965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7・6年度比較</vt:lpstr>
      <vt:lpstr>'7・6年度比較'!Print_Area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近原　英孝</cp:lastModifiedBy>
  <cp:lastPrinted>2026-05-26T07:50:32Z</cp:lastPrinted>
  <dcterms:created xsi:type="dcterms:W3CDTF">2023-03-27T01:22:59Z</dcterms:created>
  <dcterms:modified xsi:type="dcterms:W3CDTF">2026-05-26T07:55:13Z</dcterms:modified>
</cp:coreProperties>
</file>