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4D2588D7-F6BD-40DB-880B-2E508F5DC17A}" xr6:coauthVersionLast="47" xr6:coauthVersionMax="47" xr10:uidLastSave="{00000000-0000-0000-0000-000000000000}"/>
  <bookViews>
    <workbookView xWindow="-120" yWindow="-120" windowWidth="20730" windowHeight="11040" tabRatio="867" firstSheet="1" activeTab="5"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<sst xmlns="http://schemas.openxmlformats.org/spreadsheetml/2006/main" count="7002" uniqueCount="2579">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</sst>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4" fillId="0" borderId="10" xfId="0" applyFont="1" applyBorder="1" applyAlignment="1">
      <alignment horizontal="left" vertical="center" wrapText="1"/>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twoCellAnchor>
    <xdr:from>
      <xdr:col>25</xdr:col>
      <xdr:colOff>227135</xdr:colOff>
      <xdr:row>7</xdr:row>
      <xdr:rowOff>139212</xdr:rowOff>
    </xdr:from>
    <xdr:to>
      <xdr:col>30</xdr:col>
      <xdr:colOff>307066</xdr:colOff>
      <xdr:row>10</xdr:row>
      <xdr:rowOff>275093</xdr:rowOff>
    </xdr:to>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bwMode="auto">
        <a:xfrm>
          <a:off x="5370635" y="4901712"/>
          <a:ext cx="3472296" cy="1168977"/>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37856</xdr:colOff>
      <xdr:row>3</xdr:row>
      <xdr:rowOff>1960561</xdr:rowOff>
    </xdr:from>
    <xdr:to>
      <xdr:col>30</xdr:col>
      <xdr:colOff>460374</xdr:colOff>
      <xdr:row>7</xdr:row>
      <xdr:rowOff>92253</xdr:rowOff>
    </xdr:to>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bwMode="auto">
        <a:xfrm>
          <a:off x="5101981" y="3984624"/>
          <a:ext cx="3811831" cy="870129"/>
        </a:xfrm>
        <a:prstGeom prst="roundRect">
          <a:avLst/>
        </a:prstGeom>
        <a:noFill/>
        <a:ln w="38100" cap="flat" cmpd="sng" algn="ctr">
          <a:solidFill>
            <a:srgbClr val="FF0000"/>
          </a:solidFill>
          <a:prstDash val="sysDash"/>
          <a:round/>
          <a:headEnd type="none" w="med" len="med"/>
          <a:tailEnd type="none" w="med" len="med"/>
        </a:ln>
        <a:effectLst/>
      </xdr:spPr>
      <xdr:txBody>
        <a:bodyPr vertOverflow="clip" wrap="square" lIns="18288" tIns="0" rIns="0" bIns="0" rtlCol="0" anchor="ctr" upright="1"/>
        <a:lstStyle/>
        <a:p>
          <a:pPr algn="l"/>
          <a:endParaRPr kumimoji="1" lang="ja-JP" altLang="en-US" sz="1100" b="1"/>
        </a:p>
      </xdr:txBody>
    </xdr:sp>
    <xdr:clientData/>
  </xdr:twoCellAnchor>
  <xdr:twoCellAnchor>
    <xdr:from>
      <xdr:col>30</xdr:col>
      <xdr:colOff>233364</xdr:colOff>
      <xdr:row>2</xdr:row>
      <xdr:rowOff>839788</xdr:rowOff>
    </xdr:from>
    <xdr:to>
      <xdr:col>34</xdr:col>
      <xdr:colOff>502373</xdr:colOff>
      <xdr:row>5</xdr:row>
      <xdr:rowOff>174483</xdr:rowOff>
    </xdr:to>
    <xdr:sp macro="" textlink="">
      <xdr:nvSpPr>
        <xdr:cNvPr id="33" name="吹き出し: 角を丸めた四角形 32">
          <a:extLst>
            <a:ext uri="{FF2B5EF4-FFF2-40B4-BE49-F238E27FC236}">
              <a16:creationId xmlns:a16="http://schemas.microsoft.com/office/drawing/2014/main" id="{00000000-0008-0000-0000-000021000000}"/>
            </a:ext>
          </a:extLst>
        </xdr:cNvPr>
        <xdr:cNvSpPr/>
      </xdr:nvSpPr>
      <xdr:spPr bwMode="auto">
        <a:xfrm>
          <a:off x="8748714" y="1754188"/>
          <a:ext cx="4012334" cy="2687495"/>
        </a:xfrm>
        <a:prstGeom prst="wedgeRoundRectCallout">
          <a:avLst>
            <a:gd name="adj1" fmla="val -82405"/>
            <a:gd name="adj2" fmla="val 32833"/>
            <a:gd name="adj3" fmla="val 16667"/>
          </a:avLst>
        </a:prstGeom>
        <a:solidFill>
          <a:schemeClr val="accent1">
            <a:lumMod val="40000"/>
            <a:lumOff val="60000"/>
          </a:schemeClr>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1400" b="1">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注意</a:t>
          </a:r>
          <a:r>
            <a:rPr kumimoji="1" lang="ja-JP" altLang="en-US" sz="1400" b="1">
              <a:solidFill>
                <a:srgbClr val="FF0000"/>
              </a:solidFill>
              <a:effectLst/>
              <a:latin typeface="+mn-lt"/>
              <a:ea typeface="+mn-ea"/>
              <a:cs typeface="+mn-cs"/>
            </a:rPr>
            <a:t>（必読）</a:t>
          </a:r>
          <a:r>
            <a:rPr kumimoji="1" lang="en-US" altLang="ja-JP" sz="1400" b="1">
              <a:solidFill>
                <a:srgbClr val="FF0000"/>
              </a:solidFill>
              <a:effectLst/>
              <a:latin typeface="+mn-lt"/>
              <a:ea typeface="+mn-ea"/>
              <a:cs typeface="+mn-cs"/>
            </a:rPr>
            <a:t>※</a:t>
          </a:r>
          <a:endParaRPr kumimoji="0" lang="en-US" altLang="ja-JP" sz="1400" b="1">
            <a:solidFill>
              <a:srgbClr val="FF0000"/>
            </a:solidFill>
            <a:effectLst/>
            <a:latin typeface="+mn-lt"/>
            <a:ea typeface="+mn-ea"/>
            <a:cs typeface="+mn-cs"/>
          </a:endParaRPr>
        </a:p>
        <a:p>
          <a:r>
            <a:rPr kumimoji="1" lang="ja-JP" altLang="en-US" sz="1050">
              <a:effectLst/>
              <a:latin typeface="+mn-lt"/>
              <a:ea typeface="+mn-ea"/>
              <a:cs typeface="+mn-cs"/>
            </a:rPr>
            <a:t>別紙</a:t>
          </a:r>
          <a:r>
            <a:rPr kumimoji="1" lang="ja-JP" altLang="ja-JP" sz="1050">
              <a:effectLst/>
              <a:latin typeface="+mn-lt"/>
              <a:ea typeface="+mn-ea"/>
              <a:cs typeface="+mn-cs"/>
            </a:rPr>
            <a:t>様式</a:t>
          </a:r>
          <a:r>
            <a:rPr kumimoji="1" lang="ja-JP" altLang="en-US" sz="1050">
              <a:effectLst/>
              <a:latin typeface="+mn-lt"/>
              <a:ea typeface="+mn-ea"/>
              <a:cs typeface="+mn-cs"/>
            </a:rPr>
            <a:t>２－３・２－４・２－５</a:t>
          </a:r>
          <a:r>
            <a:rPr kumimoji="1" lang="ja-JP" altLang="ja-JP" sz="1050">
              <a:effectLst/>
              <a:latin typeface="+mn-lt"/>
              <a:ea typeface="+mn-ea"/>
              <a:cs typeface="+mn-cs"/>
            </a:rPr>
            <a:t>は</a:t>
          </a:r>
          <a:r>
            <a:rPr kumimoji="1" lang="ja-JP" altLang="ja-JP" sz="1100" b="1">
              <a:effectLst/>
              <a:latin typeface="+mn-lt"/>
              <a:ea typeface="+mn-ea"/>
              <a:cs typeface="+mn-cs"/>
            </a:rPr>
            <a:t>処遇改善加算に関連する様式ではありません</a:t>
          </a:r>
          <a:r>
            <a:rPr kumimoji="1" lang="ja-JP" altLang="ja-JP" sz="1050">
              <a:effectLst/>
              <a:latin typeface="+mn-lt"/>
              <a:ea typeface="+mn-ea"/>
              <a:cs typeface="+mn-cs"/>
            </a:rPr>
            <a:t>。</a:t>
          </a:r>
          <a:endParaRPr lang="ja-JP" altLang="ja-JP" sz="1050">
            <a:effectLst/>
          </a:endParaRPr>
        </a:p>
        <a:p>
          <a:r>
            <a:rPr kumimoji="1" lang="ja-JP" altLang="ja-JP" sz="1050">
              <a:effectLst/>
              <a:latin typeface="+mn-lt"/>
              <a:ea typeface="+mn-ea"/>
              <a:cs typeface="+mn-cs"/>
            </a:rPr>
            <a:t>介護人材確保・職場環境改善等事業の補助金に関する様式です。</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処遇改善加算のみ申請し、当該補助金は申請しない場合</a:t>
          </a:r>
          <a:r>
            <a:rPr kumimoji="1" lang="ja-JP" altLang="ja-JP" sz="1050" b="0">
              <a:effectLst/>
              <a:latin typeface="+mn-lt"/>
              <a:ea typeface="+mn-ea"/>
              <a:cs typeface="+mn-cs"/>
            </a:rPr>
            <a:t>は、</a:t>
          </a:r>
          <a:r>
            <a:rPr kumimoji="1" lang="ja-JP" altLang="en-US" sz="1050" b="0">
              <a:effectLst/>
              <a:latin typeface="+mn-lt"/>
              <a:ea typeface="+mn-ea"/>
              <a:cs typeface="+mn-cs"/>
            </a:rPr>
            <a:t>別紙</a:t>
          </a:r>
          <a:r>
            <a:rPr kumimoji="1" lang="ja-JP" altLang="ja-JP" sz="1050" b="0">
              <a:effectLst/>
              <a:latin typeface="+mn-lt"/>
              <a:ea typeface="+mn-ea"/>
              <a:cs typeface="+mn-cs"/>
            </a:rPr>
            <a:t>様式</a:t>
          </a:r>
          <a:r>
            <a:rPr kumimoji="1" lang="ja-JP" altLang="en-US" sz="1050" b="0">
              <a:effectLst/>
              <a:latin typeface="+mn-lt"/>
              <a:ea typeface="+mn-ea"/>
              <a:cs typeface="+mn-cs"/>
            </a:rPr>
            <a:t>２－３・２－４・２－５</a:t>
          </a:r>
          <a:r>
            <a:rPr kumimoji="1" lang="ja-JP" altLang="ja-JP" sz="1050" b="0">
              <a:effectLst/>
              <a:latin typeface="+mn-lt"/>
              <a:ea typeface="+mn-ea"/>
              <a:cs typeface="+mn-cs"/>
            </a:rPr>
            <a:t>は</a:t>
          </a:r>
          <a:r>
            <a:rPr kumimoji="1" lang="ja-JP" altLang="ja-JP" sz="1100" b="1">
              <a:effectLst/>
              <a:latin typeface="+mn-lt"/>
              <a:ea typeface="+mn-ea"/>
              <a:cs typeface="+mn-cs"/>
            </a:rPr>
            <a:t>記入</a:t>
          </a:r>
          <a:r>
            <a:rPr kumimoji="1" lang="ja-JP" altLang="en-US" sz="1100" b="1">
              <a:effectLst/>
              <a:latin typeface="+mn-lt"/>
              <a:ea typeface="+mn-ea"/>
              <a:cs typeface="+mn-cs"/>
            </a:rPr>
            <a:t>・提出</a:t>
          </a:r>
          <a:r>
            <a:rPr kumimoji="1" lang="ja-JP" altLang="ja-JP" sz="1100" b="1">
              <a:effectLst/>
              <a:latin typeface="+mn-lt"/>
              <a:ea typeface="+mn-ea"/>
              <a:cs typeface="+mn-cs"/>
            </a:rPr>
            <a:t>しない</a:t>
          </a:r>
          <a:r>
            <a:rPr kumimoji="1" lang="ja-JP" altLang="ja-JP" sz="1050" b="0">
              <a:effectLst/>
              <a:latin typeface="+mn-lt"/>
              <a:ea typeface="+mn-ea"/>
              <a:cs typeface="+mn-cs"/>
            </a:rPr>
            <a:t>でください。</a:t>
          </a:r>
          <a:endParaRPr kumimoji="1" lang="en-US" altLang="ja-JP" sz="1050">
            <a:effectLst/>
            <a:latin typeface="+mn-lt"/>
            <a:ea typeface="+mn-ea"/>
            <a:cs typeface="+mn-cs"/>
          </a:endParaRPr>
        </a:p>
        <a:p>
          <a:endParaRPr kumimoji="1" lang="en-US" altLang="ja-JP" sz="1050">
            <a:effectLst/>
            <a:latin typeface="+mn-lt"/>
            <a:ea typeface="+mn-ea"/>
            <a:cs typeface="+mn-cs"/>
          </a:endParaRPr>
        </a:p>
        <a:p>
          <a:r>
            <a:rPr kumimoji="1" lang="ja-JP" altLang="ja-JP" sz="1050">
              <a:effectLst/>
              <a:latin typeface="+mn-lt"/>
              <a:ea typeface="+mn-ea"/>
              <a:cs typeface="+mn-cs"/>
            </a:rPr>
            <a:t>当該</a:t>
          </a:r>
          <a:r>
            <a:rPr kumimoji="1" lang="ja-JP" altLang="ja-JP" sz="1100" b="1">
              <a:effectLst/>
              <a:latin typeface="+mn-lt"/>
              <a:ea typeface="+mn-ea"/>
              <a:cs typeface="+mn-cs"/>
            </a:rPr>
            <a:t>補助金を申請する場合</a:t>
          </a:r>
          <a:r>
            <a:rPr kumimoji="1" lang="ja-JP" altLang="ja-JP" sz="1050" b="0">
              <a:effectLst/>
              <a:latin typeface="+mn-lt"/>
              <a:ea typeface="+mn-ea"/>
              <a:cs typeface="+mn-cs"/>
            </a:rPr>
            <a:t>は、必ず</a:t>
          </a:r>
          <a:r>
            <a:rPr lang="ja-JP" altLang="ja-JP" sz="1100" b="1">
              <a:effectLst/>
              <a:latin typeface="+mn-lt"/>
              <a:ea typeface="+mn-ea"/>
              <a:cs typeface="+mn-cs"/>
            </a:rPr>
            <a:t>提出先となる</a:t>
          </a:r>
          <a:r>
            <a:rPr lang="ja-JP" altLang="ja-JP" sz="1100" b="1" u="sng">
              <a:effectLst/>
              <a:latin typeface="+mn-lt"/>
              <a:ea typeface="+mn-ea"/>
              <a:cs typeface="+mn-cs"/>
            </a:rPr>
            <a:t>都道府県のホームページに掲載されている様式</a:t>
          </a:r>
          <a:r>
            <a:rPr lang="ja-JP" altLang="ja-JP" sz="1100" b="1">
              <a:effectLst/>
              <a:latin typeface="+mn-lt"/>
              <a:ea typeface="+mn-ea"/>
              <a:cs typeface="+mn-cs"/>
            </a:rPr>
            <a:t>を使用</a:t>
          </a:r>
          <a:r>
            <a:rPr lang="ja-JP" altLang="ja-JP" sz="1050" b="0">
              <a:effectLst/>
              <a:latin typeface="+mn-lt"/>
              <a:ea typeface="+mn-ea"/>
              <a:cs typeface="+mn-cs"/>
            </a:rPr>
            <a:t>し、</a:t>
          </a:r>
          <a:r>
            <a:rPr lang="ja-JP" altLang="ja-JP" sz="1100" b="1">
              <a:effectLst/>
              <a:latin typeface="+mn-lt"/>
              <a:ea typeface="+mn-ea"/>
              <a:cs typeface="+mn-cs"/>
            </a:rPr>
            <a:t>別紙様式</a:t>
          </a:r>
          <a:r>
            <a:rPr lang="ja-JP" altLang="en-US" sz="1100" b="1">
              <a:effectLst/>
              <a:latin typeface="+mn-lt"/>
              <a:ea typeface="+mn-ea"/>
              <a:cs typeface="+mn-cs"/>
            </a:rPr>
            <a:t>２－１・２－２</a:t>
          </a:r>
          <a:r>
            <a:rPr lang="ja-JP" altLang="ja-JP" sz="1100" b="1">
              <a:effectLst/>
              <a:latin typeface="+mn-lt"/>
              <a:ea typeface="+mn-ea"/>
              <a:cs typeface="+mn-cs"/>
            </a:rPr>
            <a:t>は</a:t>
          </a:r>
          <a:r>
            <a:rPr lang="ja-JP" altLang="ja-JP" sz="1100" b="1" u="sng">
              <a:effectLst/>
              <a:latin typeface="+mn-lt"/>
              <a:ea typeface="+mn-ea"/>
              <a:cs typeface="+mn-cs"/>
            </a:rPr>
            <a:t>奈良市</a:t>
          </a:r>
          <a:r>
            <a:rPr lang="ja-JP" altLang="ja-JP" sz="1100" b="1">
              <a:effectLst/>
              <a:latin typeface="+mn-lt"/>
              <a:ea typeface="+mn-ea"/>
              <a:cs typeface="+mn-cs"/>
            </a:rPr>
            <a:t>へ提出</a:t>
          </a:r>
          <a:r>
            <a:rPr lang="ja-JP" altLang="ja-JP" sz="1100" b="0">
              <a:effectLst/>
              <a:latin typeface="+mn-lt"/>
              <a:ea typeface="+mn-ea"/>
              <a:cs typeface="+mn-cs"/>
            </a:rPr>
            <a:t>、</a:t>
          </a:r>
          <a:r>
            <a:rPr lang="ja-JP" altLang="ja-JP" sz="1100" b="1">
              <a:effectLst/>
              <a:latin typeface="+mn-lt"/>
              <a:ea typeface="+mn-ea"/>
              <a:cs typeface="+mn-cs"/>
            </a:rPr>
            <a:t>別紙様式２－３</a:t>
          </a:r>
          <a:r>
            <a:rPr lang="ja-JP" altLang="en-US" sz="1100" b="1">
              <a:effectLst/>
              <a:latin typeface="+mn-lt"/>
              <a:ea typeface="+mn-ea"/>
              <a:cs typeface="+mn-cs"/>
            </a:rPr>
            <a:t>・</a:t>
          </a:r>
          <a:r>
            <a:rPr lang="ja-JP" altLang="ja-JP" sz="1100" b="1">
              <a:effectLst/>
              <a:latin typeface="+mn-lt"/>
              <a:ea typeface="+mn-ea"/>
              <a:cs typeface="+mn-cs"/>
            </a:rPr>
            <a:t>２－４</a:t>
          </a:r>
          <a:r>
            <a:rPr lang="ja-JP" altLang="en-US" sz="1100" b="1">
              <a:effectLst/>
              <a:latin typeface="+mn-lt"/>
              <a:ea typeface="+mn-ea"/>
              <a:cs typeface="+mn-cs"/>
            </a:rPr>
            <a:t>・２－５</a:t>
          </a:r>
          <a:r>
            <a:rPr lang="ja-JP" altLang="ja-JP" sz="1100" b="1">
              <a:effectLst/>
              <a:latin typeface="+mn-lt"/>
              <a:ea typeface="+mn-ea"/>
              <a:cs typeface="+mn-cs"/>
            </a:rPr>
            <a:t>は</a:t>
          </a:r>
          <a:r>
            <a:rPr kumimoji="1" lang="ja-JP" altLang="ja-JP" sz="1100" b="1" u="sng">
              <a:effectLst/>
              <a:latin typeface="+mn-lt"/>
              <a:ea typeface="+mn-ea"/>
              <a:cs typeface="+mn-cs"/>
            </a:rPr>
            <a:t>奈良市ではなく</a:t>
          </a:r>
          <a:r>
            <a:rPr kumimoji="1" lang="ja-JP" altLang="en-US" sz="1100" b="1" u="sng">
              <a:effectLst/>
              <a:latin typeface="+mn-lt"/>
              <a:ea typeface="+mn-ea"/>
              <a:cs typeface="+mn-cs"/>
            </a:rPr>
            <a:t>奈良</a:t>
          </a:r>
          <a:r>
            <a:rPr kumimoji="1" lang="ja-JP" altLang="ja-JP" sz="1100" b="1" u="sng">
              <a:effectLst/>
              <a:latin typeface="+mn-lt"/>
              <a:ea typeface="+mn-ea"/>
              <a:cs typeface="+mn-cs"/>
            </a:rPr>
            <a:t>県</a:t>
          </a:r>
          <a:r>
            <a:rPr kumimoji="1" lang="ja-JP" altLang="ja-JP" sz="1100" b="1">
              <a:effectLst/>
              <a:latin typeface="+mn-lt"/>
              <a:ea typeface="+mn-ea"/>
              <a:cs typeface="+mn-cs"/>
            </a:rPr>
            <a:t>へ提出</a:t>
          </a:r>
          <a:r>
            <a:rPr kumimoji="1" lang="ja-JP" altLang="ja-JP" sz="1050" b="0">
              <a:effectLst/>
              <a:latin typeface="+mn-lt"/>
              <a:ea typeface="+mn-ea"/>
              <a:cs typeface="+mn-cs"/>
            </a:rPr>
            <a:t>してください。</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2472690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7750" y="23613762"/>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7750" y="24726900"/>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0025" y="27965400"/>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0004405"/>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7750" y="23345775"/>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7750" y="20000595"/>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7750" y="23345775"/>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95250</xdr:colOff>
      <xdr:row>1</xdr:row>
      <xdr:rowOff>9525</xdr:rowOff>
    </xdr:from>
    <xdr:to>
      <xdr:col>35</xdr:col>
      <xdr:colOff>57150</xdr:colOff>
      <xdr:row>21</xdr:row>
      <xdr:rowOff>66675</xdr:rowOff>
    </xdr:to>
    <xdr:sp macro="" textlink="">
      <xdr:nvSpPr>
        <xdr:cNvPr id="5" name="フローチャート: 代替処理 4">
          <a:extLst>
            <a:ext uri="{FF2B5EF4-FFF2-40B4-BE49-F238E27FC236}">
              <a16:creationId xmlns:a16="http://schemas.microsoft.com/office/drawing/2014/main" id="{00000000-0008-0000-0300-000005000000}"/>
            </a:ext>
          </a:extLst>
        </xdr:cNvPr>
        <xdr:cNvSpPr/>
      </xdr:nvSpPr>
      <xdr:spPr bwMode="auto">
        <a:xfrm>
          <a:off x="95250" y="352425"/>
          <a:ext cx="8391525" cy="44196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800" b="1"/>
            <a:t>※</a:t>
          </a:r>
          <a:r>
            <a:rPr kumimoji="1" lang="ja-JP" altLang="en-US" sz="2800" b="1"/>
            <a:t>注意（必読）</a:t>
          </a:r>
          <a:r>
            <a:rPr kumimoji="1" lang="en-US" altLang="ja-JP" sz="2800" b="1"/>
            <a:t>※</a:t>
          </a:r>
          <a:endParaRPr kumimoji="1" lang="en-US" altLang="ja-JP" sz="2000" b="1"/>
        </a:p>
        <a:p>
          <a:pPr algn="l"/>
          <a:r>
            <a:rPr kumimoji="1" lang="ja-JP" altLang="en-US" sz="2000"/>
            <a:t>この様式は</a:t>
          </a:r>
          <a:r>
            <a:rPr kumimoji="1" lang="ja-JP" altLang="en-US" sz="2400" b="1"/>
            <a:t>処遇改善加算に関連する様式ではありません</a:t>
          </a:r>
          <a:r>
            <a:rPr kumimoji="1" lang="ja-JP" altLang="en-US" sz="2000"/>
            <a:t>。</a:t>
          </a:r>
          <a:endParaRPr kumimoji="1" lang="en-US" altLang="ja-JP" sz="2000"/>
        </a:p>
        <a:p>
          <a:pPr algn="l"/>
          <a:r>
            <a:rPr kumimoji="1" lang="ja-JP" altLang="en-US" sz="2000"/>
            <a:t>介護人材確保・職場環境改善等事業の補助金に関する様式です。</a:t>
          </a:r>
          <a:endParaRPr kumimoji="1" lang="en-US" altLang="ja-JP" sz="2000"/>
        </a:p>
        <a:p>
          <a:pPr algn="l"/>
          <a:r>
            <a:rPr kumimoji="1" lang="ja-JP" altLang="en-US" sz="2000"/>
            <a:t>当該</a:t>
          </a:r>
          <a:r>
            <a:rPr kumimoji="1" lang="ja-JP" altLang="en-US" sz="2400" b="1"/>
            <a:t>補助金を申請する場合のみ記入</a:t>
          </a:r>
          <a:r>
            <a:rPr kumimoji="1" lang="ja-JP" altLang="en-US" sz="2000" b="0"/>
            <a:t>し、</a:t>
          </a:r>
          <a:r>
            <a:rPr lang="ja-JP" altLang="en-US" sz="2400" b="1">
              <a:effectLst/>
            </a:rPr>
            <a:t>別紙様式２－１・２－２</a:t>
          </a:r>
          <a:r>
            <a:rPr lang="ja-JP" altLang="en-US" sz="2000" b="0">
              <a:effectLst/>
            </a:rPr>
            <a:t>は</a:t>
          </a:r>
          <a:r>
            <a:rPr lang="ja-JP" altLang="en-US" sz="2400" b="1" u="sng">
              <a:effectLst/>
            </a:rPr>
            <a:t>奈良市</a:t>
          </a:r>
          <a:r>
            <a:rPr lang="ja-JP" altLang="en-US" sz="2000" b="1">
              <a:effectLst/>
            </a:rPr>
            <a:t>へ提出</a:t>
          </a:r>
          <a:r>
            <a:rPr lang="ja-JP" altLang="en-US" sz="2000" b="0">
              <a:effectLst/>
            </a:rPr>
            <a:t>、</a:t>
          </a:r>
          <a:r>
            <a:rPr lang="ja-JP" altLang="en-US" sz="2400" b="1">
              <a:effectLst/>
            </a:rPr>
            <a:t>別紙様式２－３・２－４・２－５</a:t>
          </a:r>
          <a:r>
            <a:rPr lang="ja-JP" altLang="en-US" sz="2000" b="0">
              <a:effectLst/>
            </a:rPr>
            <a:t>は</a:t>
          </a:r>
          <a:r>
            <a:rPr kumimoji="1" lang="ja-JP" altLang="en-US" sz="2400" b="1" u="sng"/>
            <a:t>奈良市ではなく奈良県</a:t>
          </a:r>
          <a:r>
            <a:rPr kumimoji="1" lang="ja-JP" altLang="en-US" sz="2000" b="1"/>
            <a:t>へ提出</a:t>
          </a:r>
          <a:r>
            <a:rPr kumimoji="1" lang="ja-JP" altLang="en-US" sz="2000" b="0"/>
            <a:t>してください。</a:t>
          </a:r>
          <a:endParaRPr kumimoji="1" lang="en-US" altLang="ja-JP" sz="2000" b="0"/>
        </a:p>
        <a:p>
          <a:pPr algn="l"/>
          <a:r>
            <a:rPr kumimoji="1" lang="ja-JP" altLang="en-US" sz="2400" b="1"/>
            <a:t>処遇改善加算のみ申請し、当該補助金は申請しない場合</a:t>
          </a:r>
          <a:r>
            <a:rPr kumimoji="1" lang="ja-JP" altLang="en-US" sz="2000" b="0"/>
            <a:t>は、この様式は</a:t>
          </a:r>
          <a:r>
            <a:rPr kumimoji="1" lang="ja-JP" altLang="en-US" sz="2400" b="1"/>
            <a:t>記入</a:t>
          </a:r>
          <a:r>
            <a:rPr kumimoji="1" lang="ja-JP" altLang="en-US" sz="2400" b="1" u="sng"/>
            <a:t>しない</a:t>
          </a:r>
          <a:r>
            <a:rPr kumimoji="1" lang="ja-JP" altLang="en-US" sz="2000" b="0"/>
            <a:t>でください。</a:t>
          </a:r>
          <a:endParaRPr kumimoji="1" lang="en-US" altLang="ja-JP" sz="2000" b="0"/>
        </a:p>
        <a:p>
          <a:pPr algn="l"/>
          <a:r>
            <a:rPr kumimoji="1" lang="en-US" altLang="ja-JP" sz="2000" b="0"/>
            <a:t>※</a:t>
          </a:r>
          <a:r>
            <a:rPr kumimoji="1" lang="ja-JP" altLang="en-US" sz="2000" b="0"/>
            <a:t>記入の際はこの注意表示を削除していただいて結構です。</a:t>
          </a:r>
          <a:endParaRPr kumimoji="1" lang="en-US" altLang="ja-JP" sz="24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twoCellAnchor>
    <xdr:from>
      <xdr:col>1</xdr:col>
      <xdr:colOff>12700</xdr:colOff>
      <xdr:row>0</xdr:row>
      <xdr:rowOff>279400</xdr:rowOff>
    </xdr:from>
    <xdr:to>
      <xdr:col>12</xdr:col>
      <xdr:colOff>63500</xdr:colOff>
      <xdr:row>7</xdr:row>
      <xdr:rowOff>152400</xdr:rowOff>
    </xdr:to>
    <xdr:sp macro="" textlink="">
      <xdr:nvSpPr>
        <xdr:cNvPr id="4" name="フローチャート: 代替処理 3">
          <a:extLst>
            <a:ext uri="{FF2B5EF4-FFF2-40B4-BE49-F238E27FC236}">
              <a16:creationId xmlns:a16="http://schemas.microsoft.com/office/drawing/2014/main" id="{00000000-0008-0000-0400-000004000000}"/>
            </a:ext>
          </a:extLst>
        </xdr:cNvPr>
        <xdr:cNvSpPr/>
      </xdr:nvSpPr>
      <xdr:spPr bwMode="auto">
        <a:xfrm>
          <a:off x="431800" y="279400"/>
          <a:ext cx="16065500" cy="3035300"/>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en-US" altLang="ja-JP" sz="2400" b="1">
              <a:effectLst/>
              <a:latin typeface="+mn-lt"/>
              <a:ea typeface="+mn-ea"/>
              <a:cs typeface="+mn-cs"/>
            </a:rPr>
            <a:t>※</a:t>
          </a:r>
          <a:r>
            <a:rPr kumimoji="1" lang="ja-JP" altLang="ja-JP" sz="2400" b="1">
              <a:effectLst/>
              <a:latin typeface="+mn-lt"/>
              <a:ea typeface="+mn-ea"/>
              <a:cs typeface="+mn-cs"/>
            </a:rPr>
            <a:t>注意（必読）</a:t>
          </a:r>
          <a:r>
            <a:rPr kumimoji="1" lang="en-US" altLang="ja-JP" sz="2400" b="1">
              <a:effectLst/>
              <a:latin typeface="+mn-lt"/>
              <a:ea typeface="+mn-ea"/>
              <a:cs typeface="+mn-cs"/>
            </a:rPr>
            <a:t>※</a:t>
          </a:r>
          <a:endParaRPr lang="ja-JP" altLang="ja-JP" sz="5400" b="1">
            <a:effectLst/>
          </a:endParaRPr>
        </a:p>
        <a:p>
          <a:r>
            <a:rPr kumimoji="1" lang="ja-JP" altLang="ja-JP" sz="1800">
              <a:effectLst/>
              <a:latin typeface="+mn-lt"/>
              <a:ea typeface="+mn-ea"/>
              <a:cs typeface="+mn-cs"/>
            </a:rPr>
            <a:t>この様式は</a:t>
          </a:r>
          <a:r>
            <a:rPr kumimoji="1" lang="ja-JP" altLang="ja-JP" sz="2400" b="1">
              <a:effectLst/>
              <a:latin typeface="+mn-lt"/>
              <a:ea typeface="+mn-ea"/>
              <a:cs typeface="+mn-cs"/>
            </a:rPr>
            <a:t>処遇改善加算に関連する様式ではありません</a:t>
          </a:r>
          <a:r>
            <a:rPr kumimoji="1" lang="ja-JP" altLang="ja-JP" sz="2400">
              <a:effectLst/>
              <a:latin typeface="+mn-lt"/>
              <a:ea typeface="+mn-ea"/>
              <a:cs typeface="+mn-cs"/>
            </a:rPr>
            <a:t>。</a:t>
          </a:r>
          <a:endParaRPr lang="ja-JP" altLang="ja-JP" sz="5400">
            <a:effectLst/>
          </a:endParaRPr>
        </a:p>
        <a:p>
          <a:r>
            <a:rPr kumimoji="1" lang="ja-JP" altLang="ja-JP" sz="2000">
              <a:effectLst/>
              <a:latin typeface="+mn-lt"/>
              <a:ea typeface="+mn-ea"/>
              <a:cs typeface="+mn-cs"/>
            </a:rPr>
            <a:t>介護人材確保・職場環境改善等事業の補助金に関する様式です。</a:t>
          </a:r>
          <a:endParaRPr lang="ja-JP" altLang="ja-JP" sz="4800">
            <a:effectLst/>
          </a:endParaRPr>
        </a:p>
        <a:p>
          <a:r>
            <a:rPr kumimoji="1" lang="ja-JP" altLang="ja-JP" sz="2000">
              <a:effectLst/>
              <a:latin typeface="+mn-lt"/>
              <a:ea typeface="+mn-ea"/>
              <a:cs typeface="+mn-cs"/>
            </a:rPr>
            <a:t>当該</a:t>
          </a:r>
          <a:r>
            <a:rPr kumimoji="1" lang="ja-JP" altLang="ja-JP" sz="2400" b="1">
              <a:effectLst/>
              <a:latin typeface="+mn-lt"/>
              <a:ea typeface="+mn-ea"/>
              <a:cs typeface="+mn-cs"/>
            </a:rPr>
            <a:t>補助金を申請する場合のみ記入</a:t>
          </a:r>
          <a:r>
            <a:rPr kumimoji="1" lang="ja-JP" altLang="ja-JP" sz="2000" b="0">
              <a:effectLst/>
              <a:latin typeface="+mn-lt"/>
              <a:ea typeface="+mn-ea"/>
              <a:cs typeface="+mn-cs"/>
            </a:rPr>
            <a:t>し、</a:t>
          </a:r>
          <a:r>
            <a:rPr lang="ja-JP" altLang="ja-JP" sz="2400" b="1">
              <a:effectLst/>
              <a:latin typeface="+mn-lt"/>
              <a:ea typeface="+mn-ea"/>
              <a:cs typeface="+mn-cs"/>
            </a:rPr>
            <a:t>別紙様式２－１・２－２</a:t>
          </a:r>
          <a:r>
            <a:rPr lang="ja-JP" altLang="ja-JP" sz="2000" b="0">
              <a:effectLst/>
              <a:latin typeface="+mn-lt"/>
              <a:ea typeface="+mn-ea"/>
              <a:cs typeface="+mn-cs"/>
            </a:rPr>
            <a:t>は</a:t>
          </a:r>
          <a:r>
            <a:rPr lang="ja-JP" altLang="ja-JP" sz="2400" b="1" u="sng">
              <a:effectLst/>
              <a:latin typeface="+mn-lt"/>
              <a:ea typeface="+mn-ea"/>
              <a:cs typeface="+mn-cs"/>
            </a:rPr>
            <a:t>奈良市</a:t>
          </a:r>
          <a:r>
            <a:rPr lang="ja-JP" altLang="ja-JP" sz="2000" b="1">
              <a:effectLst/>
              <a:latin typeface="+mn-lt"/>
              <a:ea typeface="+mn-ea"/>
              <a:cs typeface="+mn-cs"/>
            </a:rPr>
            <a:t>へ提出</a:t>
          </a:r>
          <a:r>
            <a:rPr lang="ja-JP" altLang="ja-JP" sz="2000" b="0">
              <a:effectLst/>
              <a:latin typeface="+mn-lt"/>
              <a:ea typeface="+mn-ea"/>
              <a:cs typeface="+mn-cs"/>
            </a:rPr>
            <a:t>、</a:t>
          </a:r>
          <a:r>
            <a:rPr lang="ja-JP" altLang="ja-JP" sz="2400" b="1">
              <a:effectLst/>
              <a:latin typeface="+mn-lt"/>
              <a:ea typeface="+mn-ea"/>
              <a:cs typeface="+mn-cs"/>
            </a:rPr>
            <a:t>別紙様式２－３・２－４・２－５</a:t>
          </a:r>
          <a:r>
            <a:rPr lang="ja-JP" altLang="ja-JP" sz="2000" b="0">
              <a:effectLst/>
              <a:latin typeface="+mn-lt"/>
              <a:ea typeface="+mn-ea"/>
              <a:cs typeface="+mn-cs"/>
            </a:rPr>
            <a:t>は</a:t>
          </a:r>
          <a:r>
            <a:rPr kumimoji="1" lang="ja-JP" altLang="ja-JP" sz="2400" b="1" u="sng">
              <a:effectLst/>
              <a:latin typeface="+mn-lt"/>
              <a:ea typeface="+mn-ea"/>
              <a:cs typeface="+mn-cs"/>
            </a:rPr>
            <a:t>奈良市ではなく奈良県</a:t>
          </a:r>
          <a:r>
            <a:rPr kumimoji="1" lang="ja-JP" altLang="ja-JP" sz="2000" b="1">
              <a:effectLst/>
              <a:latin typeface="+mn-lt"/>
              <a:ea typeface="+mn-ea"/>
              <a:cs typeface="+mn-cs"/>
            </a:rPr>
            <a:t>へ提出</a:t>
          </a:r>
          <a:r>
            <a:rPr kumimoji="1" lang="ja-JP" altLang="ja-JP" sz="2000" b="0">
              <a:effectLst/>
              <a:latin typeface="+mn-lt"/>
              <a:ea typeface="+mn-ea"/>
              <a:cs typeface="+mn-cs"/>
            </a:rPr>
            <a:t>してください。</a:t>
          </a:r>
          <a:endParaRPr lang="ja-JP" altLang="ja-JP" sz="4800">
            <a:effectLst/>
          </a:endParaRPr>
        </a:p>
        <a:p>
          <a:r>
            <a:rPr kumimoji="1" lang="ja-JP" altLang="ja-JP" sz="2400" b="1">
              <a:effectLst/>
              <a:latin typeface="+mn-lt"/>
              <a:ea typeface="+mn-ea"/>
              <a:cs typeface="+mn-cs"/>
            </a:rPr>
            <a:t>処遇改善加算のみ申請し、当該補助金は申請しない場合</a:t>
          </a:r>
          <a:r>
            <a:rPr kumimoji="1" lang="ja-JP" altLang="ja-JP" sz="2000" b="0">
              <a:effectLst/>
              <a:latin typeface="+mn-lt"/>
              <a:ea typeface="+mn-ea"/>
              <a:cs typeface="+mn-cs"/>
            </a:rPr>
            <a:t>は、この様式は</a:t>
          </a:r>
          <a:r>
            <a:rPr kumimoji="1" lang="ja-JP" altLang="ja-JP" sz="2400" b="1">
              <a:effectLst/>
              <a:latin typeface="+mn-lt"/>
              <a:ea typeface="+mn-ea"/>
              <a:cs typeface="+mn-cs"/>
            </a:rPr>
            <a:t>記入</a:t>
          </a:r>
          <a:r>
            <a:rPr kumimoji="1" lang="ja-JP" altLang="ja-JP" sz="2400" b="1" u="sng">
              <a:effectLst/>
              <a:latin typeface="+mn-lt"/>
              <a:ea typeface="+mn-ea"/>
              <a:cs typeface="+mn-cs"/>
            </a:rPr>
            <a:t>しない</a:t>
          </a:r>
          <a:r>
            <a:rPr kumimoji="1" lang="ja-JP" altLang="ja-JP" sz="2000" b="0">
              <a:effectLst/>
              <a:latin typeface="+mn-lt"/>
              <a:ea typeface="+mn-ea"/>
              <a:cs typeface="+mn-cs"/>
            </a:rPr>
            <a:t>でください。</a:t>
          </a:r>
          <a:endParaRPr lang="ja-JP" altLang="ja-JP" sz="4800">
            <a:effectLst/>
          </a:endParaRPr>
        </a:p>
        <a:p>
          <a:r>
            <a:rPr kumimoji="1" lang="en-US" altLang="ja-JP" sz="2000" b="0">
              <a:effectLst/>
              <a:latin typeface="+mn-lt"/>
              <a:ea typeface="+mn-ea"/>
              <a:cs typeface="+mn-cs"/>
            </a:rPr>
            <a:t>※</a:t>
          </a:r>
          <a:r>
            <a:rPr kumimoji="1" lang="ja-JP" altLang="ja-JP" sz="2000" b="0">
              <a:effectLst/>
              <a:latin typeface="+mn-lt"/>
              <a:ea typeface="+mn-ea"/>
              <a:cs typeface="+mn-cs"/>
            </a:rPr>
            <a:t>記入の際はこの注意表示を削除していただいて結構です。</a:t>
          </a:r>
          <a:endParaRPr lang="ja-JP" altLang="ja-JP" sz="48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115662</xdr:colOff>
      <xdr:row>1</xdr:row>
      <xdr:rowOff>81643</xdr:rowOff>
    </xdr:from>
    <xdr:to>
      <xdr:col>3</xdr:col>
      <xdr:colOff>823232</xdr:colOff>
      <xdr:row>17</xdr:row>
      <xdr:rowOff>10884</xdr:rowOff>
    </xdr:to>
    <xdr:sp macro="" textlink="">
      <xdr:nvSpPr>
        <xdr:cNvPr id="2" name="フローチャート: 代替処理 1">
          <a:extLst>
            <a:ext uri="{FF2B5EF4-FFF2-40B4-BE49-F238E27FC236}">
              <a16:creationId xmlns:a16="http://schemas.microsoft.com/office/drawing/2014/main" id="{00000000-0008-0000-0500-000002000000}"/>
            </a:ext>
          </a:extLst>
        </xdr:cNvPr>
        <xdr:cNvSpPr/>
      </xdr:nvSpPr>
      <xdr:spPr bwMode="auto">
        <a:xfrm>
          <a:off x="115662" y="265339"/>
          <a:ext cx="6184445" cy="2677884"/>
        </a:xfrm>
        <a:prstGeom prst="flowChartAlternateProcess">
          <a:avLst/>
        </a:prstGeom>
        <a:solidFill>
          <a:srgbClr val="FFFF00"/>
        </a:solid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800" b="1"/>
            <a:t>※</a:t>
          </a:r>
          <a:r>
            <a:rPr kumimoji="1" lang="ja-JP" altLang="en-US" sz="1800" b="1"/>
            <a:t>注意（必読）</a:t>
          </a:r>
          <a:r>
            <a:rPr kumimoji="1" lang="en-US" altLang="ja-JP" sz="1800" b="1"/>
            <a:t>※</a:t>
          </a:r>
          <a:endParaRPr kumimoji="1" lang="en-US" altLang="ja-JP" sz="1400" b="1"/>
        </a:p>
        <a:p>
          <a:pPr algn="l"/>
          <a:r>
            <a:rPr kumimoji="1" lang="ja-JP" altLang="en-US" sz="1400"/>
            <a:t>この様式は</a:t>
          </a:r>
          <a:r>
            <a:rPr kumimoji="1" lang="ja-JP" altLang="en-US" sz="1600" b="1"/>
            <a:t>処遇改善加算に関連する様式ではありません</a:t>
          </a:r>
          <a:r>
            <a:rPr kumimoji="1" lang="ja-JP" altLang="en-US" sz="1400"/>
            <a:t>。</a:t>
          </a:r>
          <a:endParaRPr kumimoji="1" lang="en-US" altLang="ja-JP" sz="1400"/>
        </a:p>
        <a:p>
          <a:pPr algn="l"/>
          <a:r>
            <a:rPr kumimoji="1" lang="ja-JP" altLang="en-US" sz="1400"/>
            <a:t>介護人材確保・職場環境改善等事業の補助金に関する様式です。</a:t>
          </a:r>
          <a:endParaRPr kumimoji="1" lang="en-US" altLang="ja-JP" sz="1400"/>
        </a:p>
        <a:p>
          <a:pPr algn="l"/>
          <a:r>
            <a:rPr kumimoji="1" lang="ja-JP" altLang="en-US" sz="1400"/>
            <a:t>当該</a:t>
          </a:r>
          <a:r>
            <a:rPr kumimoji="1" lang="ja-JP" altLang="en-US" sz="1600" b="1"/>
            <a:t>補助金を申請する場合のみ記入</a:t>
          </a:r>
          <a:r>
            <a:rPr kumimoji="1" lang="ja-JP" altLang="en-US" sz="1400" b="0"/>
            <a:t>し、</a:t>
          </a:r>
          <a:r>
            <a:rPr lang="ja-JP" altLang="en-US" sz="1600" b="1">
              <a:effectLst/>
            </a:rPr>
            <a:t>別紙様式２－１・２－２</a:t>
          </a:r>
          <a:r>
            <a:rPr lang="ja-JP" altLang="en-US" sz="1400" b="0">
              <a:effectLst/>
            </a:rPr>
            <a:t>は</a:t>
          </a:r>
          <a:r>
            <a:rPr lang="ja-JP" altLang="en-US" sz="1600" b="1" u="sng">
              <a:effectLst/>
            </a:rPr>
            <a:t>奈良市</a:t>
          </a:r>
          <a:r>
            <a:rPr lang="ja-JP" altLang="en-US" sz="1400" b="1">
              <a:effectLst/>
            </a:rPr>
            <a:t>へ提出</a:t>
          </a:r>
          <a:r>
            <a:rPr lang="ja-JP" altLang="en-US" sz="1400" b="0">
              <a:effectLst/>
            </a:rPr>
            <a:t>、</a:t>
          </a:r>
          <a:r>
            <a:rPr lang="ja-JP" altLang="en-US" sz="1600" b="1">
              <a:effectLst/>
            </a:rPr>
            <a:t>別紙様式２－３・２－４・２－５</a:t>
          </a:r>
          <a:r>
            <a:rPr lang="ja-JP" altLang="en-US" sz="1400" b="0">
              <a:effectLst/>
            </a:rPr>
            <a:t>は</a:t>
          </a:r>
          <a:r>
            <a:rPr kumimoji="1" lang="ja-JP" altLang="en-US" sz="1600" b="1" u="sng"/>
            <a:t>奈良市ではなく奈良県</a:t>
          </a:r>
          <a:r>
            <a:rPr kumimoji="1" lang="ja-JP" altLang="en-US" sz="1400" b="1"/>
            <a:t>へ提出</a:t>
          </a:r>
          <a:r>
            <a:rPr kumimoji="1" lang="ja-JP" altLang="en-US" sz="1400" b="0"/>
            <a:t>してください。</a:t>
          </a:r>
          <a:endParaRPr kumimoji="1" lang="en-US" altLang="ja-JP" sz="1400" b="0"/>
        </a:p>
        <a:p>
          <a:pPr algn="l"/>
          <a:r>
            <a:rPr kumimoji="1" lang="ja-JP" altLang="en-US" sz="1600" b="1"/>
            <a:t>処遇改善加算のみ申請し、当該補助金は申請しない場合</a:t>
          </a:r>
          <a:r>
            <a:rPr kumimoji="1" lang="ja-JP" altLang="en-US" sz="1400" b="0"/>
            <a:t>は、この様式は</a:t>
          </a:r>
          <a:r>
            <a:rPr kumimoji="1" lang="ja-JP" altLang="en-US" sz="1600" b="1"/>
            <a:t>記入</a:t>
          </a:r>
          <a:r>
            <a:rPr kumimoji="1" lang="ja-JP" altLang="en-US" sz="1600" b="1" u="sng"/>
            <a:t>しない</a:t>
          </a:r>
          <a:r>
            <a:rPr kumimoji="1" lang="ja-JP" altLang="en-US" sz="1400" b="0"/>
            <a:t>でください。</a:t>
          </a:r>
          <a:endParaRPr kumimoji="1" lang="en-US" altLang="ja-JP" sz="1400" b="0"/>
        </a:p>
        <a:p>
          <a:pPr algn="l"/>
          <a:r>
            <a:rPr kumimoji="1" lang="en-US" altLang="ja-JP" sz="1400" b="0"/>
            <a:t>※</a:t>
          </a:r>
          <a:r>
            <a:rPr kumimoji="1" lang="ja-JP" altLang="en-US" sz="1400" b="0"/>
            <a:t>記入の際はこの注意表示を削除していただいて結構です。</a:t>
          </a:r>
          <a:endParaRPr kumimoji="1" lang="en-US" altLang="ja-JP" sz="1600" b="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1" customFormat="1" ht="43.9" customHeight="1">
      <c r="A1" s="703" t="s">
        <v>0</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222"/>
      <c r="AM1" s="223" t="s">
        <v>1</v>
      </c>
    </row>
    <row r="2" spans="1:39" s="221" customFormat="1" ht="28.9" customHeight="1">
      <c r="A2" s="702" t="s">
        <v>2</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224"/>
    </row>
    <row r="3" spans="1:39" s="226" customFormat="1" ht="87" customHeight="1">
      <c r="A3" s="735" t="s">
        <v>2577</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225"/>
    </row>
    <row r="4" spans="1:39" s="221" customFormat="1" ht="157.9" customHeight="1">
      <c r="A4" s="750" t="s">
        <v>2578</v>
      </c>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899999999999999"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899999999999999" customHeight="1">
      <c r="A8" s="702"/>
      <c r="B8" s="702"/>
      <c r="C8" s="702"/>
      <c r="D8" s="702"/>
      <c r="E8" s="702"/>
      <c r="F8" s="702"/>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224"/>
    </row>
    <row r="9" spans="1:39" ht="17.45"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36" t="s">
        <v>4</v>
      </c>
      <c r="B14" s="736"/>
      <c r="C14" s="736"/>
      <c r="D14" s="736"/>
      <c r="E14" s="736"/>
      <c r="F14" s="736"/>
      <c r="G14" s="736"/>
      <c r="H14" s="736"/>
      <c r="I14" s="736"/>
      <c r="J14" s="736"/>
      <c r="K14" s="736"/>
      <c r="L14" s="736"/>
      <c r="M14" s="736"/>
      <c r="N14" s="736"/>
      <c r="O14" s="736"/>
      <c r="P14" s="736"/>
      <c r="Q14" s="736"/>
      <c r="R14" s="736"/>
      <c r="S14" s="736"/>
      <c r="T14" s="736"/>
      <c r="U14" s="736"/>
      <c r="V14" s="739"/>
      <c r="W14" s="740"/>
      <c r="X14" s="740"/>
      <c r="Y14" s="740"/>
      <c r="Z14" s="741"/>
      <c r="AF14"/>
      <c r="AG14" s="230"/>
      <c r="AH14" s="231"/>
    </row>
    <row r="15" spans="1:39" ht="38.450000000000003" customHeight="1">
      <c r="A15" s="742" t="s">
        <v>5</v>
      </c>
      <c r="B15" s="743"/>
      <c r="C15" s="743"/>
      <c r="D15" s="743"/>
      <c r="E15" s="743"/>
      <c r="F15" s="743"/>
      <c r="G15" s="743"/>
      <c r="H15" s="743"/>
      <c r="I15" s="743"/>
      <c r="J15" s="743"/>
      <c r="K15" s="743"/>
      <c r="L15" s="743"/>
      <c r="M15" s="743"/>
      <c r="N15" s="743"/>
      <c r="O15" s="743"/>
      <c r="P15" s="743"/>
      <c r="Q15" s="743"/>
      <c r="R15" s="743"/>
      <c r="S15" s="743"/>
      <c r="T15" s="743"/>
      <c r="U15" s="744"/>
      <c r="V15" s="737" t="s">
        <v>6</v>
      </c>
      <c r="W15" s="738"/>
      <c r="X15" s="738"/>
      <c r="Y15" s="738"/>
      <c r="Z15" s="738"/>
      <c r="AA15" s="738" t="s">
        <v>7</v>
      </c>
      <c r="AB15" s="738"/>
      <c r="AC15" s="738"/>
      <c r="AD15" s="738"/>
      <c r="AE15" s="738"/>
      <c r="AF15" s="232"/>
      <c r="AG15" s="230"/>
      <c r="AH15" s="231"/>
    </row>
    <row r="16" spans="1:39" ht="22.9" customHeight="1">
      <c r="A16" s="745"/>
      <c r="B16" s="746"/>
      <c r="C16" s="746"/>
      <c r="D16" s="746"/>
      <c r="E16" s="746"/>
      <c r="F16" s="746"/>
      <c r="G16" s="746"/>
      <c r="H16" s="746"/>
      <c r="I16" s="746"/>
      <c r="J16" s="746"/>
      <c r="K16" s="746"/>
      <c r="L16" s="746"/>
      <c r="M16" s="746"/>
      <c r="N16" s="746"/>
      <c r="O16" s="746"/>
      <c r="P16" s="746"/>
      <c r="Q16" s="746"/>
      <c r="R16" s="746"/>
      <c r="S16" s="746"/>
      <c r="T16" s="746"/>
      <c r="U16" s="747"/>
      <c r="V16" s="704"/>
      <c r="W16" s="704"/>
      <c r="X16" s="704"/>
      <c r="Y16" s="704"/>
      <c r="Z16" s="704"/>
      <c r="AA16" s="704" t="s">
        <v>2536</v>
      </c>
      <c r="AB16" s="704"/>
      <c r="AC16" s="704"/>
      <c r="AD16" s="704"/>
      <c r="AE16" s="704"/>
      <c r="AF16" s="233"/>
      <c r="AG16" s="62"/>
    </row>
    <row r="17" spans="1:39" ht="12" customHeight="1">
      <c r="A17" s="748" t="s">
        <v>9</v>
      </c>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c r="AE17" s="748"/>
      <c r="AF17" s="234"/>
    </row>
    <row r="18" spans="1:39" ht="57.6" customHeight="1">
      <c r="A18" s="749"/>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721" t="s">
        <v>11</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65"/>
      <c r="AC20" s="65"/>
      <c r="AD20" s="65"/>
    </row>
    <row r="21" spans="1:39" ht="20.100000000000001" customHeight="1">
      <c r="A21" s="725" t="s">
        <v>12</v>
      </c>
      <c r="B21" s="713" t="s">
        <v>13</v>
      </c>
      <c r="C21" s="713"/>
      <c r="D21" s="713"/>
      <c r="E21" s="713"/>
      <c r="F21" s="713"/>
      <c r="G21" s="713"/>
      <c r="H21" s="713"/>
      <c r="I21" s="713"/>
      <c r="J21" s="713"/>
      <c r="K21" s="713"/>
      <c r="L21" s="729"/>
      <c r="M21" s="730"/>
      <c r="N21" s="730"/>
      <c r="O21" s="730"/>
      <c r="P21" s="730"/>
      <c r="Q21" s="730"/>
      <c r="R21" s="730"/>
      <c r="S21" s="730"/>
      <c r="T21" s="730"/>
      <c r="U21" s="730"/>
      <c r="V21" s="730"/>
      <c r="W21" s="730"/>
      <c r="X21" s="730"/>
      <c r="Y21" s="730"/>
      <c r="Z21" s="730"/>
      <c r="AA21" s="730"/>
      <c r="AB21" s="730"/>
      <c r="AC21" s="730"/>
      <c r="AD21" s="731"/>
      <c r="AF21"/>
    </row>
    <row r="22" spans="1:39" ht="20.100000000000001" customHeight="1">
      <c r="A22" s="726"/>
      <c r="B22" s="713" t="s">
        <v>14</v>
      </c>
      <c r="C22" s="713"/>
      <c r="D22" s="713"/>
      <c r="E22" s="713"/>
      <c r="F22" s="713"/>
      <c r="G22" s="713"/>
      <c r="H22" s="713"/>
      <c r="I22" s="713"/>
      <c r="J22" s="713"/>
      <c r="K22" s="713"/>
      <c r="L22" s="729"/>
      <c r="M22" s="730"/>
      <c r="N22" s="730"/>
      <c r="O22" s="730"/>
      <c r="P22" s="730"/>
      <c r="Q22" s="730"/>
      <c r="R22" s="730"/>
      <c r="S22" s="730"/>
      <c r="T22" s="730"/>
      <c r="U22" s="730"/>
      <c r="V22" s="730"/>
      <c r="W22" s="730"/>
      <c r="X22" s="730"/>
      <c r="Y22" s="730"/>
      <c r="Z22" s="730"/>
      <c r="AA22" s="730"/>
      <c r="AB22" s="730"/>
      <c r="AC22" s="730"/>
      <c r="AD22" s="731"/>
      <c r="AF22"/>
    </row>
    <row r="23" spans="1:39" ht="20.100000000000001" customHeight="1">
      <c r="A23" s="707" t="s">
        <v>15</v>
      </c>
      <c r="B23" s="713" t="s">
        <v>16</v>
      </c>
      <c r="C23" s="713"/>
      <c r="D23" s="713"/>
      <c r="E23" s="713"/>
      <c r="F23" s="713"/>
      <c r="G23" s="713"/>
      <c r="H23" s="713"/>
      <c r="I23" s="713"/>
      <c r="J23" s="713"/>
      <c r="K23" s="713"/>
      <c r="L23" s="751"/>
      <c r="M23" s="752"/>
      <c r="N23" s="752"/>
      <c r="O23" s="753"/>
      <c r="P23" s="684" t="s">
        <v>17</v>
      </c>
      <c r="Q23" s="754"/>
      <c r="R23" s="755"/>
      <c r="S23" s="755"/>
      <c r="T23" s="755"/>
      <c r="U23" s="756"/>
      <c r="V23" s="217"/>
      <c r="W23" s="217"/>
      <c r="X23" s="217"/>
      <c r="Y23" s="217"/>
      <c r="Z23" s="217"/>
      <c r="AA23" s="65"/>
      <c r="AB23" s="65"/>
      <c r="AC23" s="65"/>
      <c r="AD23" s="65"/>
      <c r="AF23"/>
      <c r="AH23" s="618"/>
      <c r="AM23" s="235" t="s">
        <v>18</v>
      </c>
    </row>
    <row r="24" spans="1:39" ht="44.25" customHeight="1">
      <c r="A24" s="727"/>
      <c r="B24" s="728" t="s">
        <v>19</v>
      </c>
      <c r="C24" s="728"/>
      <c r="D24" s="728"/>
      <c r="E24" s="728"/>
      <c r="F24" s="728"/>
      <c r="G24" s="728"/>
      <c r="H24" s="728"/>
      <c r="I24" s="728"/>
      <c r="J24" s="728"/>
      <c r="K24" s="728"/>
      <c r="L24" s="729"/>
      <c r="M24" s="730"/>
      <c r="N24" s="730"/>
      <c r="O24" s="730"/>
      <c r="P24" s="730"/>
      <c r="Q24" s="730"/>
      <c r="R24" s="730"/>
      <c r="S24" s="730"/>
      <c r="T24" s="730"/>
      <c r="U24" s="730"/>
      <c r="V24" s="730"/>
      <c r="W24" s="730"/>
      <c r="X24" s="730"/>
      <c r="Y24" s="730"/>
      <c r="Z24" s="730"/>
      <c r="AA24" s="730"/>
      <c r="AB24" s="730"/>
      <c r="AC24" s="730"/>
      <c r="AD24" s="731"/>
      <c r="AF24"/>
      <c r="AM24" s="235" t="str">
        <f>L23&amp;"-"&amp;Q23</f>
        <v>-</v>
      </c>
    </row>
    <row r="25" spans="1:39" ht="38.25" customHeight="1">
      <c r="A25" s="708"/>
      <c r="B25" s="728" t="s">
        <v>20</v>
      </c>
      <c r="C25" s="728"/>
      <c r="D25" s="728"/>
      <c r="E25" s="728"/>
      <c r="F25" s="728"/>
      <c r="G25" s="728"/>
      <c r="H25" s="728"/>
      <c r="I25" s="728"/>
      <c r="J25" s="728"/>
      <c r="K25" s="728"/>
      <c r="L25" s="732"/>
      <c r="M25" s="733"/>
      <c r="N25" s="733"/>
      <c r="O25" s="733"/>
      <c r="P25" s="733"/>
      <c r="Q25" s="733"/>
      <c r="R25" s="733"/>
      <c r="S25" s="733"/>
      <c r="T25" s="733"/>
      <c r="U25" s="733"/>
      <c r="V25" s="733"/>
      <c r="W25" s="733"/>
      <c r="X25" s="733"/>
      <c r="Y25" s="733"/>
      <c r="Z25" s="733"/>
      <c r="AA25" s="733"/>
      <c r="AB25" s="733"/>
      <c r="AC25" s="733"/>
      <c r="AD25" s="734"/>
      <c r="AF25"/>
    </row>
    <row r="26" spans="1:39" ht="30" customHeight="1">
      <c r="A26" s="711" t="s">
        <v>21</v>
      </c>
      <c r="B26" s="710" t="s">
        <v>22</v>
      </c>
      <c r="C26" s="713"/>
      <c r="D26" s="713"/>
      <c r="E26" s="713"/>
      <c r="F26" s="713"/>
      <c r="G26" s="713"/>
      <c r="H26" s="713"/>
      <c r="I26" s="713"/>
      <c r="J26" s="713"/>
      <c r="K26" s="713"/>
      <c r="L26" s="732"/>
      <c r="M26" s="733"/>
      <c r="N26" s="733"/>
      <c r="O26" s="733"/>
      <c r="P26" s="733"/>
      <c r="Q26" s="733"/>
      <c r="R26" s="733"/>
      <c r="S26" s="733"/>
      <c r="T26" s="733"/>
      <c r="U26" s="733"/>
      <c r="V26" s="733"/>
      <c r="W26" s="733"/>
      <c r="X26" s="733"/>
      <c r="Y26" s="733"/>
      <c r="Z26" s="733"/>
      <c r="AA26" s="733"/>
      <c r="AB26" s="733"/>
      <c r="AC26" s="733"/>
      <c r="AD26" s="734"/>
      <c r="AF26"/>
    </row>
    <row r="27" spans="1:39" ht="19.5" customHeight="1">
      <c r="A27" s="712"/>
      <c r="B27" s="709" t="s">
        <v>23</v>
      </c>
      <c r="C27" s="709"/>
      <c r="D27" s="709"/>
      <c r="E27" s="709"/>
      <c r="F27" s="709"/>
      <c r="G27" s="709"/>
      <c r="H27" s="709"/>
      <c r="I27" s="709"/>
      <c r="J27" s="709"/>
      <c r="K27" s="710"/>
      <c r="L27" s="714"/>
      <c r="M27" s="715"/>
      <c r="N27" s="715"/>
      <c r="O27" s="715"/>
      <c r="P27" s="715"/>
      <c r="Q27" s="715"/>
      <c r="R27" s="715"/>
      <c r="S27" s="715"/>
      <c r="T27" s="715"/>
      <c r="U27" s="715"/>
      <c r="V27" s="715"/>
      <c r="W27" s="715"/>
      <c r="X27" s="715"/>
      <c r="Y27" s="715"/>
      <c r="Z27" s="715"/>
      <c r="AA27" s="715"/>
      <c r="AB27" s="715"/>
      <c r="AC27" s="715"/>
      <c r="AD27" s="716"/>
      <c r="AF27"/>
    </row>
    <row r="28" spans="1:39" ht="20.100000000000001" customHeight="1">
      <c r="A28" s="722" t="s">
        <v>24</v>
      </c>
      <c r="B28" s="723"/>
      <c r="C28" s="723"/>
      <c r="D28" s="723"/>
      <c r="E28" s="723"/>
      <c r="F28" s="723"/>
      <c r="G28" s="723"/>
      <c r="H28" s="723"/>
      <c r="I28" s="723"/>
      <c r="J28" s="723"/>
      <c r="K28" s="724"/>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705" t="s">
        <v>25</v>
      </c>
      <c r="B29" s="713" t="s">
        <v>13</v>
      </c>
      <c r="C29" s="713"/>
      <c r="D29" s="713"/>
      <c r="E29" s="713"/>
      <c r="F29" s="713"/>
      <c r="G29" s="713"/>
      <c r="H29" s="713"/>
      <c r="I29" s="713"/>
      <c r="J29" s="713"/>
      <c r="K29" s="713"/>
      <c r="L29" s="714"/>
      <c r="M29" s="715"/>
      <c r="N29" s="715"/>
      <c r="O29" s="715"/>
      <c r="P29" s="715"/>
      <c r="Q29" s="715"/>
      <c r="R29" s="715"/>
      <c r="S29" s="715"/>
      <c r="T29" s="715"/>
      <c r="U29" s="715"/>
      <c r="V29" s="715"/>
      <c r="W29" s="715"/>
      <c r="X29" s="716"/>
      <c r="Y29" s="218"/>
      <c r="Z29" s="218"/>
      <c r="AA29" s="219"/>
      <c r="AB29" s="219"/>
      <c r="AC29" s="219"/>
      <c r="AD29" s="219"/>
      <c r="AF29"/>
    </row>
    <row r="30" spans="1:39" ht="20.100000000000001" customHeight="1">
      <c r="A30" s="706"/>
      <c r="B30" s="720" t="s">
        <v>23</v>
      </c>
      <c r="C30" s="720"/>
      <c r="D30" s="720"/>
      <c r="E30" s="720"/>
      <c r="F30" s="720"/>
      <c r="G30" s="720"/>
      <c r="H30" s="720"/>
      <c r="I30" s="720"/>
      <c r="J30" s="720"/>
      <c r="K30" s="720"/>
      <c r="L30" s="714"/>
      <c r="M30" s="715"/>
      <c r="N30" s="715"/>
      <c r="O30" s="715"/>
      <c r="P30" s="715"/>
      <c r="Q30" s="715"/>
      <c r="R30" s="715"/>
      <c r="S30" s="715"/>
      <c r="T30" s="715"/>
      <c r="U30" s="715"/>
      <c r="V30" s="715"/>
      <c r="W30" s="715"/>
      <c r="X30" s="716"/>
      <c r="Y30" s="218"/>
      <c r="Z30" s="218"/>
      <c r="AA30" s="219"/>
      <c r="AB30" s="219"/>
      <c r="AC30" s="219"/>
      <c r="AD30" s="219"/>
      <c r="AF30"/>
    </row>
    <row r="31" spans="1:39" ht="20.100000000000001" customHeight="1">
      <c r="A31" s="707" t="s">
        <v>26</v>
      </c>
      <c r="B31" s="713" t="s">
        <v>27</v>
      </c>
      <c r="C31" s="713"/>
      <c r="D31" s="713"/>
      <c r="E31" s="713"/>
      <c r="F31" s="713"/>
      <c r="G31" s="713"/>
      <c r="H31" s="713"/>
      <c r="I31" s="713"/>
      <c r="J31" s="713"/>
      <c r="K31" s="713"/>
      <c r="L31" s="714"/>
      <c r="M31" s="715"/>
      <c r="N31" s="715"/>
      <c r="O31" s="715"/>
      <c r="P31" s="715"/>
      <c r="Q31" s="715"/>
      <c r="R31" s="715"/>
      <c r="S31" s="715"/>
      <c r="T31" s="715"/>
      <c r="U31" s="715"/>
      <c r="V31" s="715"/>
      <c r="W31" s="715"/>
      <c r="X31" s="716"/>
      <c r="Y31" s="218"/>
      <c r="Z31" s="218"/>
      <c r="AA31" s="219"/>
      <c r="AB31" s="219"/>
      <c r="AC31" s="219"/>
      <c r="AD31" s="219"/>
      <c r="AF31"/>
    </row>
    <row r="32" spans="1:39" ht="20.100000000000001" customHeight="1">
      <c r="A32" s="708"/>
      <c r="B32" s="713" t="s">
        <v>28</v>
      </c>
      <c r="C32" s="713"/>
      <c r="D32" s="713"/>
      <c r="E32" s="713"/>
      <c r="F32" s="713"/>
      <c r="G32" s="713"/>
      <c r="H32" s="713"/>
      <c r="I32" s="713"/>
      <c r="J32" s="713"/>
      <c r="K32" s="713"/>
      <c r="L32" s="717"/>
      <c r="M32" s="718"/>
      <c r="N32" s="718"/>
      <c r="O32" s="718"/>
      <c r="P32" s="718"/>
      <c r="Q32" s="718"/>
      <c r="R32" s="718"/>
      <c r="S32" s="718"/>
      <c r="T32" s="718"/>
      <c r="U32" s="718"/>
      <c r="V32" s="718"/>
      <c r="W32" s="718"/>
      <c r="X32" s="719"/>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808" t="s">
        <v>31</v>
      </c>
      <c r="B35" s="808"/>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row>
    <row r="36" spans="1:46" s="221" customFormat="1" ht="25.9" customHeight="1" thickBot="1">
      <c r="A36" s="794" t="s">
        <v>32</v>
      </c>
      <c r="B36" s="794"/>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5"/>
      <c r="AE36" s="583"/>
      <c r="AF36" s="238"/>
      <c r="AG36" s="811" t="s">
        <v>33</v>
      </c>
      <c r="AH36" s="812"/>
      <c r="AI36" s="812"/>
      <c r="AJ36" s="812"/>
      <c r="AK36" s="813"/>
    </row>
    <row r="37" spans="1:46" s="221" customFormat="1" ht="10.15"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814"/>
      <c r="AH37" s="815"/>
      <c r="AI37" s="815"/>
      <c r="AJ37" s="815"/>
      <c r="AK37" s="816"/>
    </row>
    <row r="38" spans="1:46" ht="45" customHeight="1">
      <c r="A38" s="707" t="s">
        <v>34</v>
      </c>
      <c r="B38" s="796" t="s">
        <v>35</v>
      </c>
      <c r="C38" s="797"/>
      <c r="D38" s="797"/>
      <c r="E38" s="797"/>
      <c r="F38" s="797"/>
      <c r="G38" s="797"/>
      <c r="H38" s="797"/>
      <c r="I38" s="797"/>
      <c r="J38" s="797"/>
      <c r="K38" s="798"/>
      <c r="L38" s="796" t="s">
        <v>36</v>
      </c>
      <c r="M38" s="797"/>
      <c r="N38" s="797"/>
      <c r="O38" s="797"/>
      <c r="P38" s="798"/>
      <c r="Q38" s="771" t="s">
        <v>37</v>
      </c>
      <c r="R38" s="772"/>
      <c r="S38" s="772"/>
      <c r="T38" s="772"/>
      <c r="U38" s="772"/>
      <c r="V38" s="773"/>
      <c r="W38" s="769" t="s">
        <v>38</v>
      </c>
      <c r="X38" s="796" t="s">
        <v>39</v>
      </c>
      <c r="Y38" s="798"/>
      <c r="Z38" s="763" t="s">
        <v>40</v>
      </c>
      <c r="AA38" s="774" t="s">
        <v>41</v>
      </c>
      <c r="AB38" s="774" t="s">
        <v>42</v>
      </c>
      <c r="AC38" s="774" t="s">
        <v>43</v>
      </c>
      <c r="AD38" s="769" t="s">
        <v>44</v>
      </c>
      <c r="AE38" s="769" t="s">
        <v>45</v>
      </c>
      <c r="AF38" s="240"/>
      <c r="AG38" s="814"/>
      <c r="AH38" s="815"/>
      <c r="AI38" s="815"/>
      <c r="AJ38" s="815"/>
      <c r="AK38" s="816"/>
    </row>
    <row r="39" spans="1:46" ht="34.15" customHeight="1" thickBot="1">
      <c r="A39" s="708"/>
      <c r="B39" s="799"/>
      <c r="C39" s="800"/>
      <c r="D39" s="800"/>
      <c r="E39" s="800"/>
      <c r="F39" s="800"/>
      <c r="G39" s="800"/>
      <c r="H39" s="800"/>
      <c r="I39" s="800"/>
      <c r="J39" s="800"/>
      <c r="K39" s="801"/>
      <c r="L39" s="799"/>
      <c r="M39" s="800"/>
      <c r="N39" s="800"/>
      <c r="O39" s="800"/>
      <c r="P39" s="801"/>
      <c r="Q39" s="802" t="s">
        <v>46</v>
      </c>
      <c r="R39" s="803"/>
      <c r="S39" s="803"/>
      <c r="T39" s="803"/>
      <c r="U39" s="803"/>
      <c r="V39" s="571" t="s">
        <v>47</v>
      </c>
      <c r="W39" s="770"/>
      <c r="X39" s="799"/>
      <c r="Y39" s="801"/>
      <c r="Z39" s="764"/>
      <c r="AA39" s="775"/>
      <c r="AB39" s="775"/>
      <c r="AC39" s="775"/>
      <c r="AD39" s="770"/>
      <c r="AE39" s="770"/>
      <c r="AF39" s="240"/>
      <c r="AG39" s="817"/>
      <c r="AH39" s="818"/>
      <c r="AI39" s="818"/>
      <c r="AJ39" s="818"/>
      <c r="AK39" s="819"/>
    </row>
    <row r="40" spans="1:46" ht="49.9" customHeight="1" thickBot="1">
      <c r="A40" s="241">
        <v>1</v>
      </c>
      <c r="B40" s="776"/>
      <c r="C40" s="777"/>
      <c r="D40" s="777"/>
      <c r="E40" s="777"/>
      <c r="F40" s="777"/>
      <c r="G40" s="777"/>
      <c r="H40" s="777"/>
      <c r="I40" s="777"/>
      <c r="J40" s="777"/>
      <c r="K40" s="777"/>
      <c r="L40" s="765"/>
      <c r="M40" s="765"/>
      <c r="N40" s="765"/>
      <c r="O40" s="765"/>
      <c r="P40" s="765"/>
      <c r="Q40" s="759"/>
      <c r="R40" s="759"/>
      <c r="S40" s="759"/>
      <c r="T40" s="759"/>
      <c r="U40" s="759"/>
      <c r="V40" s="573"/>
      <c r="W40" s="573"/>
      <c r="X40" s="804"/>
      <c r="Y40" s="805"/>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 customHeight="1">
      <c r="A41" s="241">
        <f>A40+1</f>
        <v>2</v>
      </c>
      <c r="B41" s="776"/>
      <c r="C41" s="777"/>
      <c r="D41" s="777"/>
      <c r="E41" s="777"/>
      <c r="F41" s="777"/>
      <c r="G41" s="777"/>
      <c r="H41" s="777"/>
      <c r="I41" s="777"/>
      <c r="J41" s="777"/>
      <c r="K41" s="777"/>
      <c r="L41" s="765"/>
      <c r="M41" s="765"/>
      <c r="N41" s="765"/>
      <c r="O41" s="765"/>
      <c r="P41" s="765"/>
      <c r="Q41" s="759"/>
      <c r="R41" s="759"/>
      <c r="S41" s="759"/>
      <c r="T41" s="759"/>
      <c r="U41" s="759"/>
      <c r="V41" s="573"/>
      <c r="W41" s="573"/>
      <c r="X41" s="804"/>
      <c r="Y41" s="805"/>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89" t="s">
        <v>54</v>
      </c>
      <c r="AH41" s="249" t="s">
        <v>55</v>
      </c>
      <c r="AI41" s="250" t="s">
        <v>56</v>
      </c>
      <c r="AJ41" s="251">
        <f>COUNTIF($Z$40:$Z$139, AI41)</f>
        <v>0</v>
      </c>
      <c r="AK41" s="791" t="str">
        <f>IF(AJ41=AJ42, "一致", "不一致")</f>
        <v>一致</v>
      </c>
    </row>
    <row r="42" spans="1:46" ht="49.9" customHeight="1">
      <c r="A42" s="241">
        <f t="shared" ref="A42:A78" si="1">A41+1</f>
        <v>3</v>
      </c>
      <c r="B42" s="778"/>
      <c r="C42" s="779"/>
      <c r="D42" s="779"/>
      <c r="E42" s="779"/>
      <c r="F42" s="779"/>
      <c r="G42" s="779"/>
      <c r="H42" s="779"/>
      <c r="I42" s="779"/>
      <c r="J42" s="779"/>
      <c r="K42" s="780"/>
      <c r="L42" s="766"/>
      <c r="M42" s="767"/>
      <c r="N42" s="767"/>
      <c r="O42" s="767"/>
      <c r="P42" s="768"/>
      <c r="Q42" s="759"/>
      <c r="R42" s="759"/>
      <c r="S42" s="759"/>
      <c r="T42" s="759"/>
      <c r="U42" s="759"/>
      <c r="V42" s="573"/>
      <c r="W42" s="129"/>
      <c r="X42" s="804"/>
      <c r="Y42" s="805"/>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90"/>
      <c r="AH42" s="252" t="s">
        <v>57</v>
      </c>
      <c r="AI42" s="253" t="s">
        <v>58</v>
      </c>
      <c r="AJ42" s="254">
        <f t="shared" ref="AJ42:AJ73" si="2">COUNTIF($Z$40:$Z$139, AI42)</f>
        <v>0</v>
      </c>
      <c r="AK42" s="792"/>
    </row>
    <row r="43" spans="1:46" ht="49.9" customHeight="1">
      <c r="A43" s="241">
        <f t="shared" si="1"/>
        <v>4</v>
      </c>
      <c r="B43" s="778"/>
      <c r="C43" s="779"/>
      <c r="D43" s="779"/>
      <c r="E43" s="779"/>
      <c r="F43" s="779"/>
      <c r="G43" s="779"/>
      <c r="H43" s="779"/>
      <c r="I43" s="779"/>
      <c r="J43" s="779"/>
      <c r="K43" s="780"/>
      <c r="L43" s="766"/>
      <c r="M43" s="767"/>
      <c r="N43" s="767"/>
      <c r="O43" s="767"/>
      <c r="P43" s="768"/>
      <c r="Q43" s="759"/>
      <c r="R43" s="759"/>
      <c r="S43" s="759"/>
      <c r="T43" s="759"/>
      <c r="U43" s="759"/>
      <c r="V43" s="573"/>
      <c r="W43" s="129"/>
      <c r="X43" s="804"/>
      <c r="Y43" s="805"/>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93" t="s">
        <v>59</v>
      </c>
      <c r="AH43" s="252" t="s">
        <v>60</v>
      </c>
      <c r="AI43" s="253" t="s">
        <v>61</v>
      </c>
      <c r="AJ43" s="254">
        <f t="shared" si="2"/>
        <v>0</v>
      </c>
      <c r="AK43" s="792" t="str">
        <f>IF(AJ43=AJ44, "一致", "不一致")</f>
        <v>一致</v>
      </c>
    </row>
    <row r="44" spans="1:46" ht="49.9" customHeight="1">
      <c r="A44" s="241">
        <f t="shared" si="1"/>
        <v>5</v>
      </c>
      <c r="B44" s="778"/>
      <c r="C44" s="779"/>
      <c r="D44" s="779"/>
      <c r="E44" s="779"/>
      <c r="F44" s="779"/>
      <c r="G44" s="779"/>
      <c r="H44" s="779"/>
      <c r="I44" s="779"/>
      <c r="J44" s="779"/>
      <c r="K44" s="780"/>
      <c r="L44" s="766"/>
      <c r="M44" s="767"/>
      <c r="N44" s="767"/>
      <c r="O44" s="767"/>
      <c r="P44" s="768"/>
      <c r="Q44" s="759"/>
      <c r="R44" s="759"/>
      <c r="S44" s="759"/>
      <c r="T44" s="759"/>
      <c r="U44" s="759"/>
      <c r="V44" s="573"/>
      <c r="W44" s="129"/>
      <c r="X44" s="804"/>
      <c r="Y44" s="805"/>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93"/>
      <c r="AH44" s="252" t="s">
        <v>63</v>
      </c>
      <c r="AI44" s="253" t="s">
        <v>64</v>
      </c>
      <c r="AJ44" s="254">
        <f t="shared" si="2"/>
        <v>0</v>
      </c>
      <c r="AK44" s="792"/>
    </row>
    <row r="45" spans="1:46" ht="49.9" customHeight="1">
      <c r="A45" s="241">
        <f t="shared" si="1"/>
        <v>6</v>
      </c>
      <c r="B45" s="778"/>
      <c r="C45" s="779"/>
      <c r="D45" s="779"/>
      <c r="E45" s="779"/>
      <c r="F45" s="779"/>
      <c r="G45" s="779"/>
      <c r="H45" s="779"/>
      <c r="I45" s="779"/>
      <c r="J45" s="779"/>
      <c r="K45" s="780"/>
      <c r="L45" s="766"/>
      <c r="M45" s="767"/>
      <c r="N45" s="767"/>
      <c r="O45" s="767"/>
      <c r="P45" s="768"/>
      <c r="Q45" s="759"/>
      <c r="R45" s="759"/>
      <c r="S45" s="759"/>
      <c r="T45" s="759"/>
      <c r="U45" s="759"/>
      <c r="V45" s="573"/>
      <c r="W45" s="129"/>
      <c r="X45" s="804"/>
      <c r="Y45" s="805"/>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90" t="s">
        <v>66</v>
      </c>
      <c r="AH45" s="252" t="s">
        <v>67</v>
      </c>
      <c r="AI45" s="253" t="s">
        <v>68</v>
      </c>
      <c r="AJ45" s="254">
        <f t="shared" si="2"/>
        <v>0</v>
      </c>
      <c r="AK45" s="792" t="str">
        <f>IF(AND(AJ45=AJ46, AJ46=AJ47), "一致", "不一致")</f>
        <v>一致</v>
      </c>
    </row>
    <row r="46" spans="1:46" ht="49.9" customHeight="1">
      <c r="A46" s="241">
        <f t="shared" si="1"/>
        <v>7</v>
      </c>
      <c r="B46" s="778"/>
      <c r="C46" s="779"/>
      <c r="D46" s="779"/>
      <c r="E46" s="779"/>
      <c r="F46" s="779"/>
      <c r="G46" s="779"/>
      <c r="H46" s="779"/>
      <c r="I46" s="779"/>
      <c r="J46" s="779"/>
      <c r="K46" s="780"/>
      <c r="L46" s="766"/>
      <c r="M46" s="767"/>
      <c r="N46" s="767"/>
      <c r="O46" s="767"/>
      <c r="P46" s="768"/>
      <c r="Q46" s="759"/>
      <c r="R46" s="759"/>
      <c r="S46" s="759"/>
      <c r="T46" s="759"/>
      <c r="U46" s="759"/>
      <c r="V46" s="573"/>
      <c r="W46" s="129"/>
      <c r="X46" s="804"/>
      <c r="Y46" s="805"/>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90"/>
      <c r="AH46" s="252" t="s">
        <v>69</v>
      </c>
      <c r="AI46" s="253" t="s">
        <v>70</v>
      </c>
      <c r="AJ46" s="254">
        <f t="shared" si="2"/>
        <v>0</v>
      </c>
      <c r="AK46" s="792"/>
    </row>
    <row r="47" spans="1:46" ht="49.9" customHeight="1">
      <c r="A47" s="241">
        <f t="shared" si="1"/>
        <v>8</v>
      </c>
      <c r="B47" s="778"/>
      <c r="C47" s="779"/>
      <c r="D47" s="779"/>
      <c r="E47" s="779"/>
      <c r="F47" s="779"/>
      <c r="G47" s="779"/>
      <c r="H47" s="779"/>
      <c r="I47" s="779"/>
      <c r="J47" s="779"/>
      <c r="K47" s="780"/>
      <c r="L47" s="766"/>
      <c r="M47" s="767"/>
      <c r="N47" s="767"/>
      <c r="O47" s="767"/>
      <c r="P47" s="768"/>
      <c r="Q47" s="759"/>
      <c r="R47" s="759"/>
      <c r="S47" s="759"/>
      <c r="T47" s="759"/>
      <c r="U47" s="759"/>
      <c r="V47" s="573"/>
      <c r="W47" s="129"/>
      <c r="X47" s="804"/>
      <c r="Y47" s="805"/>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90"/>
      <c r="AH47" s="252" t="s">
        <v>72</v>
      </c>
      <c r="AI47" s="253" t="s">
        <v>73</v>
      </c>
      <c r="AJ47" s="254">
        <f t="shared" si="2"/>
        <v>0</v>
      </c>
      <c r="AK47" s="792"/>
    </row>
    <row r="48" spans="1:46" ht="49.9" customHeight="1">
      <c r="A48" s="241">
        <f t="shared" si="1"/>
        <v>9</v>
      </c>
      <c r="B48" s="778"/>
      <c r="C48" s="779"/>
      <c r="D48" s="779"/>
      <c r="E48" s="779"/>
      <c r="F48" s="779"/>
      <c r="G48" s="779"/>
      <c r="H48" s="779"/>
      <c r="I48" s="779"/>
      <c r="J48" s="779"/>
      <c r="K48" s="780"/>
      <c r="L48" s="766"/>
      <c r="M48" s="767"/>
      <c r="N48" s="767"/>
      <c r="O48" s="767"/>
      <c r="P48" s="768"/>
      <c r="Q48" s="759"/>
      <c r="R48" s="759"/>
      <c r="S48" s="759"/>
      <c r="T48" s="759"/>
      <c r="U48" s="759"/>
      <c r="V48" s="573"/>
      <c r="W48" s="129"/>
      <c r="X48" s="804"/>
      <c r="Y48" s="805"/>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90" t="s">
        <v>75</v>
      </c>
      <c r="AH48" s="252" t="s">
        <v>76</v>
      </c>
      <c r="AI48" s="253" t="s">
        <v>77</v>
      </c>
      <c r="AJ48" s="254">
        <f t="shared" si="2"/>
        <v>0</v>
      </c>
      <c r="AK48" s="792" t="str">
        <f>IF(AJ48=AJ49, "一致", "不一致")</f>
        <v>一致</v>
      </c>
    </row>
    <row r="49" spans="1:37" ht="49.9" customHeight="1">
      <c r="A49" s="241">
        <f t="shared" si="1"/>
        <v>10</v>
      </c>
      <c r="B49" s="778"/>
      <c r="C49" s="779"/>
      <c r="D49" s="779"/>
      <c r="E49" s="779"/>
      <c r="F49" s="779"/>
      <c r="G49" s="779"/>
      <c r="H49" s="779"/>
      <c r="I49" s="779"/>
      <c r="J49" s="779"/>
      <c r="K49" s="780"/>
      <c r="L49" s="766"/>
      <c r="M49" s="767"/>
      <c r="N49" s="767"/>
      <c r="O49" s="767"/>
      <c r="P49" s="768"/>
      <c r="Q49" s="759"/>
      <c r="R49" s="759"/>
      <c r="S49" s="759"/>
      <c r="T49" s="759"/>
      <c r="U49" s="759"/>
      <c r="V49" s="573"/>
      <c r="W49" s="129"/>
      <c r="X49" s="804"/>
      <c r="Y49" s="805"/>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90"/>
      <c r="AH49" s="252" t="s">
        <v>79</v>
      </c>
      <c r="AI49" s="253" t="s">
        <v>80</v>
      </c>
      <c r="AJ49" s="254">
        <f t="shared" si="2"/>
        <v>0</v>
      </c>
      <c r="AK49" s="792"/>
    </row>
    <row r="50" spans="1:37" ht="49.9" customHeight="1">
      <c r="A50" s="241">
        <f t="shared" si="1"/>
        <v>11</v>
      </c>
      <c r="B50" s="778"/>
      <c r="C50" s="779"/>
      <c r="D50" s="779"/>
      <c r="E50" s="779"/>
      <c r="F50" s="779"/>
      <c r="G50" s="779"/>
      <c r="H50" s="779"/>
      <c r="I50" s="779"/>
      <c r="J50" s="779"/>
      <c r="K50" s="780"/>
      <c r="L50" s="766"/>
      <c r="M50" s="767"/>
      <c r="N50" s="767"/>
      <c r="O50" s="767"/>
      <c r="P50" s="768"/>
      <c r="Q50" s="759"/>
      <c r="R50" s="759"/>
      <c r="S50" s="759"/>
      <c r="T50" s="759"/>
      <c r="U50" s="759"/>
      <c r="V50" s="573"/>
      <c r="W50" s="129"/>
      <c r="X50" s="804"/>
      <c r="Y50" s="805"/>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90" t="s">
        <v>82</v>
      </c>
      <c r="AH50" s="252" t="s">
        <v>83</v>
      </c>
      <c r="AI50" s="253" t="s">
        <v>84</v>
      </c>
      <c r="AJ50" s="254">
        <f t="shared" si="2"/>
        <v>0</v>
      </c>
      <c r="AK50" s="792" t="str">
        <f>IF(AJ50=AJ51, "一致", "不一致")</f>
        <v>一致</v>
      </c>
    </row>
    <row r="51" spans="1:37" ht="49.9" customHeight="1">
      <c r="A51" s="241">
        <f t="shared" si="1"/>
        <v>12</v>
      </c>
      <c r="B51" s="778"/>
      <c r="C51" s="779"/>
      <c r="D51" s="779"/>
      <c r="E51" s="779"/>
      <c r="F51" s="779"/>
      <c r="G51" s="779"/>
      <c r="H51" s="779"/>
      <c r="I51" s="779"/>
      <c r="J51" s="779"/>
      <c r="K51" s="780"/>
      <c r="L51" s="766"/>
      <c r="M51" s="767"/>
      <c r="N51" s="767"/>
      <c r="O51" s="767"/>
      <c r="P51" s="768"/>
      <c r="Q51" s="759"/>
      <c r="R51" s="759"/>
      <c r="S51" s="759"/>
      <c r="T51" s="759"/>
      <c r="U51" s="759"/>
      <c r="V51" s="573"/>
      <c r="W51" s="129"/>
      <c r="X51" s="804"/>
      <c r="Y51" s="805"/>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90"/>
      <c r="AH51" s="252" t="s">
        <v>86</v>
      </c>
      <c r="AI51" s="253" t="s">
        <v>87</v>
      </c>
      <c r="AJ51" s="254">
        <f t="shared" si="2"/>
        <v>0</v>
      </c>
      <c r="AK51" s="792"/>
    </row>
    <row r="52" spans="1:37" ht="49.9" customHeight="1">
      <c r="A52" s="241">
        <f t="shared" si="1"/>
        <v>13</v>
      </c>
      <c r="B52" s="778"/>
      <c r="C52" s="779"/>
      <c r="D52" s="779"/>
      <c r="E52" s="779"/>
      <c r="F52" s="779"/>
      <c r="G52" s="779"/>
      <c r="H52" s="779"/>
      <c r="I52" s="779"/>
      <c r="J52" s="779"/>
      <c r="K52" s="780"/>
      <c r="L52" s="766"/>
      <c r="M52" s="767"/>
      <c r="N52" s="767"/>
      <c r="O52" s="767"/>
      <c r="P52" s="768"/>
      <c r="Q52" s="759"/>
      <c r="R52" s="759"/>
      <c r="S52" s="759"/>
      <c r="T52" s="759"/>
      <c r="U52" s="759"/>
      <c r="V52" s="573"/>
      <c r="W52" s="129"/>
      <c r="X52" s="804"/>
      <c r="Y52" s="805"/>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90" t="s">
        <v>89</v>
      </c>
      <c r="AH52" s="252" t="s">
        <v>90</v>
      </c>
      <c r="AI52" s="253" t="s">
        <v>91</v>
      </c>
      <c r="AJ52" s="254">
        <f t="shared" si="2"/>
        <v>0</v>
      </c>
      <c r="AK52" s="792" t="str">
        <f>IF(AND(AJ52=AJ53, AJ53=AJ54, AJ54=AJ55), "一致", "不一致")</f>
        <v>一致</v>
      </c>
    </row>
    <row r="53" spans="1:37" ht="49.9" customHeight="1">
      <c r="A53" s="241">
        <f t="shared" si="1"/>
        <v>14</v>
      </c>
      <c r="B53" s="778"/>
      <c r="C53" s="779"/>
      <c r="D53" s="779"/>
      <c r="E53" s="779"/>
      <c r="F53" s="779"/>
      <c r="G53" s="779"/>
      <c r="H53" s="779"/>
      <c r="I53" s="779"/>
      <c r="J53" s="779"/>
      <c r="K53" s="780"/>
      <c r="L53" s="766"/>
      <c r="M53" s="767"/>
      <c r="N53" s="767"/>
      <c r="O53" s="767"/>
      <c r="P53" s="768"/>
      <c r="Q53" s="759"/>
      <c r="R53" s="759"/>
      <c r="S53" s="759"/>
      <c r="T53" s="759"/>
      <c r="U53" s="759"/>
      <c r="V53" s="573"/>
      <c r="W53" s="129"/>
      <c r="X53" s="804"/>
      <c r="Y53" s="805"/>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90"/>
      <c r="AH53" s="252" t="s">
        <v>93</v>
      </c>
      <c r="AI53" s="253" t="s">
        <v>94</v>
      </c>
      <c r="AJ53" s="254">
        <f t="shared" si="2"/>
        <v>0</v>
      </c>
      <c r="AK53" s="792"/>
    </row>
    <row r="54" spans="1:37" ht="49.9" customHeight="1">
      <c r="A54" s="241">
        <f t="shared" si="1"/>
        <v>15</v>
      </c>
      <c r="B54" s="778"/>
      <c r="C54" s="779"/>
      <c r="D54" s="779"/>
      <c r="E54" s="779"/>
      <c r="F54" s="779"/>
      <c r="G54" s="779"/>
      <c r="H54" s="779"/>
      <c r="I54" s="779"/>
      <c r="J54" s="779"/>
      <c r="K54" s="780"/>
      <c r="L54" s="766"/>
      <c r="M54" s="767"/>
      <c r="N54" s="767"/>
      <c r="O54" s="767"/>
      <c r="P54" s="768"/>
      <c r="Q54" s="759"/>
      <c r="R54" s="759"/>
      <c r="S54" s="759"/>
      <c r="T54" s="759"/>
      <c r="U54" s="759"/>
      <c r="V54" s="573"/>
      <c r="W54" s="129"/>
      <c r="X54" s="804"/>
      <c r="Y54" s="805"/>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90"/>
      <c r="AH54" s="252" t="s">
        <v>96</v>
      </c>
      <c r="AI54" s="253" t="s">
        <v>97</v>
      </c>
      <c r="AJ54" s="254">
        <f t="shared" si="2"/>
        <v>0</v>
      </c>
      <c r="AK54" s="792"/>
    </row>
    <row r="55" spans="1:37" ht="49.9" customHeight="1">
      <c r="A55" s="241">
        <f t="shared" si="1"/>
        <v>16</v>
      </c>
      <c r="B55" s="778"/>
      <c r="C55" s="779"/>
      <c r="D55" s="779"/>
      <c r="E55" s="779"/>
      <c r="F55" s="779"/>
      <c r="G55" s="779"/>
      <c r="H55" s="779"/>
      <c r="I55" s="779"/>
      <c r="J55" s="779"/>
      <c r="K55" s="780"/>
      <c r="L55" s="766"/>
      <c r="M55" s="767"/>
      <c r="N55" s="767"/>
      <c r="O55" s="767"/>
      <c r="P55" s="768"/>
      <c r="Q55" s="759"/>
      <c r="R55" s="759"/>
      <c r="S55" s="759"/>
      <c r="T55" s="759"/>
      <c r="U55" s="759"/>
      <c r="V55" s="573"/>
      <c r="W55" s="129"/>
      <c r="X55" s="804"/>
      <c r="Y55" s="805"/>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90"/>
      <c r="AH55" s="252" t="s">
        <v>99</v>
      </c>
      <c r="AI55" s="253" t="s">
        <v>100</v>
      </c>
      <c r="AJ55" s="254">
        <f t="shared" si="2"/>
        <v>0</v>
      </c>
      <c r="AK55" s="792"/>
    </row>
    <row r="56" spans="1:37" ht="49.9" customHeight="1">
      <c r="A56" s="241">
        <f t="shared" si="1"/>
        <v>17</v>
      </c>
      <c r="B56" s="778"/>
      <c r="C56" s="779"/>
      <c r="D56" s="779"/>
      <c r="E56" s="779"/>
      <c r="F56" s="779"/>
      <c r="G56" s="779"/>
      <c r="H56" s="779"/>
      <c r="I56" s="779"/>
      <c r="J56" s="779"/>
      <c r="K56" s="780"/>
      <c r="L56" s="766"/>
      <c r="M56" s="767"/>
      <c r="N56" s="767"/>
      <c r="O56" s="767"/>
      <c r="P56" s="768"/>
      <c r="Q56" s="759"/>
      <c r="R56" s="759"/>
      <c r="S56" s="759"/>
      <c r="T56" s="759"/>
      <c r="U56" s="759"/>
      <c r="V56" s="573"/>
      <c r="W56" s="129"/>
      <c r="X56" s="804"/>
      <c r="Y56" s="805"/>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90" t="s">
        <v>102</v>
      </c>
      <c r="AH56" s="252" t="s">
        <v>103</v>
      </c>
      <c r="AI56" s="253" t="s">
        <v>104</v>
      </c>
      <c r="AJ56" s="254">
        <f t="shared" si="2"/>
        <v>0</v>
      </c>
      <c r="AK56" s="792" t="str">
        <f>IF(AJ56=AJ57, "一致", "不一致")</f>
        <v>一致</v>
      </c>
    </row>
    <row r="57" spans="1:37" ht="49.9" customHeight="1">
      <c r="A57" s="241">
        <f t="shared" si="1"/>
        <v>18</v>
      </c>
      <c r="B57" s="778"/>
      <c r="C57" s="779"/>
      <c r="D57" s="779"/>
      <c r="E57" s="779"/>
      <c r="F57" s="779"/>
      <c r="G57" s="779"/>
      <c r="H57" s="779"/>
      <c r="I57" s="779"/>
      <c r="J57" s="779"/>
      <c r="K57" s="780"/>
      <c r="L57" s="766"/>
      <c r="M57" s="767"/>
      <c r="N57" s="767"/>
      <c r="O57" s="767"/>
      <c r="P57" s="768"/>
      <c r="Q57" s="759"/>
      <c r="R57" s="759"/>
      <c r="S57" s="759"/>
      <c r="T57" s="759"/>
      <c r="U57" s="759"/>
      <c r="V57" s="573"/>
      <c r="W57" s="129"/>
      <c r="X57" s="804"/>
      <c r="Y57" s="805"/>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90"/>
      <c r="AH57" s="252" t="s">
        <v>106</v>
      </c>
      <c r="AI57" s="253" t="s">
        <v>107</v>
      </c>
      <c r="AJ57" s="254">
        <f t="shared" si="2"/>
        <v>0</v>
      </c>
      <c r="AK57" s="792"/>
    </row>
    <row r="58" spans="1:37" ht="49.9" customHeight="1">
      <c r="A58" s="241">
        <f t="shared" si="1"/>
        <v>19</v>
      </c>
      <c r="B58" s="778"/>
      <c r="C58" s="779"/>
      <c r="D58" s="779"/>
      <c r="E58" s="779"/>
      <c r="F58" s="779"/>
      <c r="G58" s="779"/>
      <c r="H58" s="779"/>
      <c r="I58" s="779"/>
      <c r="J58" s="779"/>
      <c r="K58" s="780"/>
      <c r="L58" s="766"/>
      <c r="M58" s="767"/>
      <c r="N58" s="767"/>
      <c r="O58" s="767"/>
      <c r="P58" s="768"/>
      <c r="Q58" s="759"/>
      <c r="R58" s="759"/>
      <c r="S58" s="759"/>
      <c r="T58" s="759"/>
      <c r="U58" s="759"/>
      <c r="V58" s="573"/>
      <c r="W58" s="129"/>
      <c r="X58" s="804"/>
      <c r="Y58" s="805"/>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90" t="s">
        <v>109</v>
      </c>
      <c r="AH58" s="252" t="s">
        <v>110</v>
      </c>
      <c r="AI58" s="253" t="s">
        <v>111</v>
      </c>
      <c r="AJ58" s="254">
        <f t="shared" si="2"/>
        <v>0</v>
      </c>
      <c r="AK58" s="792" t="str">
        <f>IF(AND(AJ58=AJ59, AJ59=AJ60, AJ60=AJ61), "一致", "不一致")</f>
        <v>一致</v>
      </c>
    </row>
    <row r="59" spans="1:37" ht="49.9" customHeight="1">
      <c r="A59" s="241">
        <f t="shared" si="1"/>
        <v>20</v>
      </c>
      <c r="B59" s="778"/>
      <c r="C59" s="779"/>
      <c r="D59" s="779"/>
      <c r="E59" s="779"/>
      <c r="F59" s="779"/>
      <c r="G59" s="779"/>
      <c r="H59" s="779"/>
      <c r="I59" s="779"/>
      <c r="J59" s="779"/>
      <c r="K59" s="780"/>
      <c r="L59" s="766"/>
      <c r="M59" s="767"/>
      <c r="N59" s="767"/>
      <c r="O59" s="767"/>
      <c r="P59" s="768"/>
      <c r="Q59" s="759"/>
      <c r="R59" s="759"/>
      <c r="S59" s="759"/>
      <c r="T59" s="759"/>
      <c r="U59" s="759"/>
      <c r="V59" s="573"/>
      <c r="W59" s="129"/>
      <c r="X59" s="804"/>
      <c r="Y59" s="805"/>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90"/>
      <c r="AH59" s="252" t="s">
        <v>113</v>
      </c>
      <c r="AI59" s="253" t="s">
        <v>114</v>
      </c>
      <c r="AJ59" s="254">
        <f t="shared" si="2"/>
        <v>0</v>
      </c>
      <c r="AK59" s="792"/>
    </row>
    <row r="60" spans="1:37" ht="49.9" customHeight="1">
      <c r="A60" s="241">
        <f t="shared" si="1"/>
        <v>21</v>
      </c>
      <c r="B60" s="778"/>
      <c r="C60" s="779"/>
      <c r="D60" s="779"/>
      <c r="E60" s="779"/>
      <c r="F60" s="779"/>
      <c r="G60" s="779"/>
      <c r="H60" s="779"/>
      <c r="I60" s="779"/>
      <c r="J60" s="779"/>
      <c r="K60" s="780"/>
      <c r="L60" s="766"/>
      <c r="M60" s="767"/>
      <c r="N60" s="767"/>
      <c r="O60" s="767"/>
      <c r="P60" s="768"/>
      <c r="Q60" s="759"/>
      <c r="R60" s="759"/>
      <c r="S60" s="759"/>
      <c r="T60" s="759"/>
      <c r="U60" s="759"/>
      <c r="V60" s="573"/>
      <c r="W60" s="129"/>
      <c r="X60" s="804"/>
      <c r="Y60" s="805"/>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90"/>
      <c r="AH60" s="252" t="s">
        <v>116</v>
      </c>
      <c r="AI60" s="253" t="s">
        <v>117</v>
      </c>
      <c r="AJ60" s="254">
        <f t="shared" si="2"/>
        <v>0</v>
      </c>
      <c r="AK60" s="792"/>
    </row>
    <row r="61" spans="1:37" ht="49.9" customHeight="1">
      <c r="A61" s="241">
        <f t="shared" si="1"/>
        <v>22</v>
      </c>
      <c r="B61" s="778"/>
      <c r="C61" s="779"/>
      <c r="D61" s="779"/>
      <c r="E61" s="779"/>
      <c r="F61" s="779"/>
      <c r="G61" s="779"/>
      <c r="H61" s="779"/>
      <c r="I61" s="779"/>
      <c r="J61" s="779"/>
      <c r="K61" s="780"/>
      <c r="L61" s="766"/>
      <c r="M61" s="767"/>
      <c r="N61" s="767"/>
      <c r="O61" s="767"/>
      <c r="P61" s="768"/>
      <c r="Q61" s="759"/>
      <c r="R61" s="759"/>
      <c r="S61" s="759"/>
      <c r="T61" s="759"/>
      <c r="U61" s="759"/>
      <c r="V61" s="573"/>
      <c r="W61" s="129"/>
      <c r="X61" s="804"/>
      <c r="Y61" s="805"/>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90"/>
      <c r="AH61" s="252" t="s">
        <v>119</v>
      </c>
      <c r="AI61" s="253" t="s">
        <v>120</v>
      </c>
      <c r="AJ61" s="254">
        <f t="shared" si="2"/>
        <v>0</v>
      </c>
      <c r="AK61" s="792"/>
    </row>
    <row r="62" spans="1:37" ht="49.9" customHeight="1">
      <c r="A62" s="241">
        <f t="shared" si="1"/>
        <v>23</v>
      </c>
      <c r="B62" s="778"/>
      <c r="C62" s="779"/>
      <c r="D62" s="779"/>
      <c r="E62" s="779"/>
      <c r="F62" s="779"/>
      <c r="G62" s="779"/>
      <c r="H62" s="779"/>
      <c r="I62" s="779"/>
      <c r="J62" s="779"/>
      <c r="K62" s="780"/>
      <c r="L62" s="766"/>
      <c r="M62" s="767"/>
      <c r="N62" s="767"/>
      <c r="O62" s="767"/>
      <c r="P62" s="768"/>
      <c r="Q62" s="759"/>
      <c r="R62" s="759"/>
      <c r="S62" s="759"/>
      <c r="T62" s="759"/>
      <c r="U62" s="759"/>
      <c r="V62" s="573"/>
      <c r="W62" s="129"/>
      <c r="X62" s="804"/>
      <c r="Y62" s="805"/>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90" t="s">
        <v>122</v>
      </c>
      <c r="AH62" s="252" t="s">
        <v>123</v>
      </c>
      <c r="AI62" s="253" t="s">
        <v>124</v>
      </c>
      <c r="AJ62" s="254">
        <f t="shared" si="2"/>
        <v>0</v>
      </c>
      <c r="AK62" s="792" t="str">
        <f>IF(AJ62=AJ63, "一致", "不一致")</f>
        <v>一致</v>
      </c>
    </row>
    <row r="63" spans="1:37" ht="49.9" customHeight="1">
      <c r="A63" s="241">
        <f t="shared" si="1"/>
        <v>24</v>
      </c>
      <c r="B63" s="778"/>
      <c r="C63" s="779"/>
      <c r="D63" s="779"/>
      <c r="E63" s="779"/>
      <c r="F63" s="779"/>
      <c r="G63" s="779"/>
      <c r="H63" s="779"/>
      <c r="I63" s="779"/>
      <c r="J63" s="779"/>
      <c r="K63" s="780"/>
      <c r="L63" s="766"/>
      <c r="M63" s="767"/>
      <c r="N63" s="767"/>
      <c r="O63" s="767"/>
      <c r="P63" s="768"/>
      <c r="Q63" s="759"/>
      <c r="R63" s="759"/>
      <c r="S63" s="759"/>
      <c r="T63" s="759"/>
      <c r="U63" s="759"/>
      <c r="V63" s="573"/>
      <c r="W63" s="129"/>
      <c r="X63" s="804"/>
      <c r="Y63" s="805"/>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90"/>
      <c r="AH63" s="252" t="s">
        <v>126</v>
      </c>
      <c r="AI63" s="253" t="s">
        <v>127</v>
      </c>
      <c r="AJ63" s="254">
        <f t="shared" si="2"/>
        <v>0</v>
      </c>
      <c r="AK63" s="792"/>
    </row>
    <row r="64" spans="1:37" ht="49.9" customHeight="1">
      <c r="A64" s="241">
        <f t="shared" si="1"/>
        <v>25</v>
      </c>
      <c r="B64" s="778"/>
      <c r="C64" s="779"/>
      <c r="D64" s="779"/>
      <c r="E64" s="779"/>
      <c r="F64" s="779"/>
      <c r="G64" s="779"/>
      <c r="H64" s="779"/>
      <c r="I64" s="779"/>
      <c r="J64" s="779"/>
      <c r="K64" s="780"/>
      <c r="L64" s="766"/>
      <c r="M64" s="767"/>
      <c r="N64" s="767"/>
      <c r="O64" s="767"/>
      <c r="P64" s="768"/>
      <c r="Q64" s="759"/>
      <c r="R64" s="759"/>
      <c r="S64" s="759"/>
      <c r="T64" s="759"/>
      <c r="U64" s="759"/>
      <c r="V64" s="573"/>
      <c r="W64" s="129"/>
      <c r="X64" s="804"/>
      <c r="Y64" s="805"/>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93" t="s">
        <v>129</v>
      </c>
      <c r="AH64" s="252" t="s">
        <v>130</v>
      </c>
      <c r="AI64" s="253" t="s">
        <v>131</v>
      </c>
      <c r="AJ64" s="254">
        <f t="shared" si="2"/>
        <v>0</v>
      </c>
      <c r="AK64" s="792" t="str">
        <f>IF(AJ64=AJ65, "一致", "不一致")</f>
        <v>一致</v>
      </c>
    </row>
    <row r="65" spans="1:37" ht="49.9" customHeight="1">
      <c r="A65" s="241">
        <f t="shared" si="1"/>
        <v>26</v>
      </c>
      <c r="B65" s="778"/>
      <c r="C65" s="779"/>
      <c r="D65" s="779"/>
      <c r="E65" s="779"/>
      <c r="F65" s="779"/>
      <c r="G65" s="779"/>
      <c r="H65" s="779"/>
      <c r="I65" s="779"/>
      <c r="J65" s="779"/>
      <c r="K65" s="780"/>
      <c r="L65" s="766"/>
      <c r="M65" s="767"/>
      <c r="N65" s="767"/>
      <c r="O65" s="767"/>
      <c r="P65" s="768"/>
      <c r="Q65" s="759"/>
      <c r="R65" s="759"/>
      <c r="S65" s="759"/>
      <c r="T65" s="759"/>
      <c r="U65" s="759"/>
      <c r="V65" s="573"/>
      <c r="W65" s="129"/>
      <c r="X65" s="804"/>
      <c r="Y65" s="805"/>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93"/>
      <c r="AH65" s="252" t="s">
        <v>133</v>
      </c>
      <c r="AI65" s="253" t="s">
        <v>134</v>
      </c>
      <c r="AJ65" s="254">
        <f t="shared" si="2"/>
        <v>0</v>
      </c>
      <c r="AK65" s="792"/>
    </row>
    <row r="66" spans="1:37" ht="49.9" customHeight="1">
      <c r="A66" s="241">
        <f t="shared" si="1"/>
        <v>27</v>
      </c>
      <c r="B66" s="778"/>
      <c r="C66" s="779"/>
      <c r="D66" s="779"/>
      <c r="E66" s="779"/>
      <c r="F66" s="779"/>
      <c r="G66" s="779"/>
      <c r="H66" s="779"/>
      <c r="I66" s="779"/>
      <c r="J66" s="779"/>
      <c r="K66" s="780"/>
      <c r="L66" s="766"/>
      <c r="M66" s="767"/>
      <c r="N66" s="767"/>
      <c r="O66" s="767"/>
      <c r="P66" s="768"/>
      <c r="Q66" s="759"/>
      <c r="R66" s="759"/>
      <c r="S66" s="759"/>
      <c r="T66" s="759"/>
      <c r="U66" s="759"/>
      <c r="V66" s="573"/>
      <c r="W66" s="129"/>
      <c r="X66" s="804"/>
      <c r="Y66" s="805"/>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93" t="s">
        <v>136</v>
      </c>
      <c r="AH66" s="252" t="s">
        <v>137</v>
      </c>
      <c r="AI66" s="253" t="s">
        <v>138</v>
      </c>
      <c r="AJ66" s="254">
        <f t="shared" si="2"/>
        <v>0</v>
      </c>
      <c r="AK66" s="792" t="str">
        <f>IF(AJ66=AJ67, "一致", "不一致")</f>
        <v>一致</v>
      </c>
    </row>
    <row r="67" spans="1:37" ht="49.9" customHeight="1">
      <c r="A67" s="241">
        <f t="shared" si="1"/>
        <v>28</v>
      </c>
      <c r="B67" s="778"/>
      <c r="C67" s="779"/>
      <c r="D67" s="779"/>
      <c r="E67" s="779"/>
      <c r="F67" s="779"/>
      <c r="G67" s="779"/>
      <c r="H67" s="779"/>
      <c r="I67" s="779"/>
      <c r="J67" s="779"/>
      <c r="K67" s="780"/>
      <c r="L67" s="766"/>
      <c r="M67" s="767"/>
      <c r="N67" s="767"/>
      <c r="O67" s="767"/>
      <c r="P67" s="768"/>
      <c r="Q67" s="759"/>
      <c r="R67" s="759"/>
      <c r="S67" s="759"/>
      <c r="T67" s="759"/>
      <c r="U67" s="759"/>
      <c r="V67" s="573"/>
      <c r="W67" s="129"/>
      <c r="X67" s="804"/>
      <c r="Y67" s="805"/>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93"/>
      <c r="AH67" s="252" t="s">
        <v>140</v>
      </c>
      <c r="AI67" s="253" t="s">
        <v>141</v>
      </c>
      <c r="AJ67" s="254">
        <f t="shared" si="2"/>
        <v>0</v>
      </c>
      <c r="AK67" s="792"/>
    </row>
    <row r="68" spans="1:37" ht="49.9" customHeight="1">
      <c r="A68" s="241">
        <f t="shared" si="1"/>
        <v>29</v>
      </c>
      <c r="B68" s="778"/>
      <c r="C68" s="779"/>
      <c r="D68" s="779"/>
      <c r="E68" s="779"/>
      <c r="F68" s="779"/>
      <c r="G68" s="779"/>
      <c r="H68" s="779"/>
      <c r="I68" s="779"/>
      <c r="J68" s="779"/>
      <c r="K68" s="780"/>
      <c r="L68" s="766"/>
      <c r="M68" s="767"/>
      <c r="N68" s="767"/>
      <c r="O68" s="767"/>
      <c r="P68" s="768"/>
      <c r="Q68" s="759"/>
      <c r="R68" s="759"/>
      <c r="S68" s="759"/>
      <c r="T68" s="759"/>
      <c r="U68" s="759"/>
      <c r="V68" s="573"/>
      <c r="W68" s="129"/>
      <c r="X68" s="804"/>
      <c r="Y68" s="805"/>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93" t="s">
        <v>143</v>
      </c>
      <c r="AH68" s="252" t="s">
        <v>144</v>
      </c>
      <c r="AI68" s="253" t="s">
        <v>145</v>
      </c>
      <c r="AJ68" s="254">
        <f t="shared" si="2"/>
        <v>0</v>
      </c>
      <c r="AK68" s="792" t="str">
        <f>IF(AJ68=AJ69, "一致", "不一致")</f>
        <v>一致</v>
      </c>
    </row>
    <row r="69" spans="1:37" ht="49.9" customHeight="1">
      <c r="A69" s="241">
        <f t="shared" si="1"/>
        <v>30</v>
      </c>
      <c r="B69" s="778"/>
      <c r="C69" s="779"/>
      <c r="D69" s="779"/>
      <c r="E69" s="779"/>
      <c r="F69" s="779"/>
      <c r="G69" s="779"/>
      <c r="H69" s="779"/>
      <c r="I69" s="779"/>
      <c r="J69" s="779"/>
      <c r="K69" s="780"/>
      <c r="L69" s="766"/>
      <c r="M69" s="767"/>
      <c r="N69" s="767"/>
      <c r="O69" s="767"/>
      <c r="P69" s="768"/>
      <c r="Q69" s="759"/>
      <c r="R69" s="759"/>
      <c r="S69" s="759"/>
      <c r="T69" s="759"/>
      <c r="U69" s="759"/>
      <c r="V69" s="573"/>
      <c r="W69" s="129"/>
      <c r="X69" s="804"/>
      <c r="Y69" s="805"/>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93"/>
      <c r="AH69" s="252" t="s">
        <v>147</v>
      </c>
      <c r="AI69" s="253" t="s">
        <v>148</v>
      </c>
      <c r="AJ69" s="254">
        <f t="shared" si="2"/>
        <v>0</v>
      </c>
      <c r="AK69" s="792"/>
    </row>
    <row r="70" spans="1:37" ht="49.9" customHeight="1">
      <c r="A70" s="241">
        <f t="shared" si="1"/>
        <v>31</v>
      </c>
      <c r="B70" s="778"/>
      <c r="C70" s="779"/>
      <c r="D70" s="779"/>
      <c r="E70" s="779"/>
      <c r="F70" s="779"/>
      <c r="G70" s="779"/>
      <c r="H70" s="779"/>
      <c r="I70" s="779"/>
      <c r="J70" s="779"/>
      <c r="K70" s="780"/>
      <c r="L70" s="766"/>
      <c r="M70" s="767"/>
      <c r="N70" s="767"/>
      <c r="O70" s="767"/>
      <c r="P70" s="768"/>
      <c r="Q70" s="759"/>
      <c r="R70" s="759"/>
      <c r="S70" s="759"/>
      <c r="T70" s="759"/>
      <c r="U70" s="759"/>
      <c r="V70" s="573"/>
      <c r="W70" s="129"/>
      <c r="X70" s="804"/>
      <c r="Y70" s="805"/>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93" t="s">
        <v>150</v>
      </c>
      <c r="AH70" s="252" t="s">
        <v>151</v>
      </c>
      <c r="AI70" s="253" t="s">
        <v>152</v>
      </c>
      <c r="AJ70" s="254">
        <f t="shared" si="2"/>
        <v>0</v>
      </c>
      <c r="AK70" s="792" t="str">
        <f>IF(AJ70=AJ71, "一致", "不一致")</f>
        <v>一致</v>
      </c>
    </row>
    <row r="71" spans="1:37" ht="49.9" customHeight="1">
      <c r="A71" s="241">
        <f t="shared" si="1"/>
        <v>32</v>
      </c>
      <c r="B71" s="778"/>
      <c r="C71" s="779"/>
      <c r="D71" s="779"/>
      <c r="E71" s="779"/>
      <c r="F71" s="779"/>
      <c r="G71" s="779"/>
      <c r="H71" s="779"/>
      <c r="I71" s="779"/>
      <c r="J71" s="779"/>
      <c r="K71" s="780"/>
      <c r="L71" s="766"/>
      <c r="M71" s="767"/>
      <c r="N71" s="767"/>
      <c r="O71" s="767"/>
      <c r="P71" s="768"/>
      <c r="Q71" s="759"/>
      <c r="R71" s="759"/>
      <c r="S71" s="759"/>
      <c r="T71" s="759"/>
      <c r="U71" s="759"/>
      <c r="V71" s="573"/>
      <c r="W71" s="129"/>
      <c r="X71" s="804"/>
      <c r="Y71" s="805"/>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93"/>
      <c r="AH71" s="252" t="s">
        <v>153</v>
      </c>
      <c r="AI71" s="253" t="s">
        <v>154</v>
      </c>
      <c r="AJ71" s="254">
        <f t="shared" si="2"/>
        <v>0</v>
      </c>
      <c r="AK71" s="792"/>
    </row>
    <row r="72" spans="1:37" ht="49.9" customHeight="1">
      <c r="A72" s="241">
        <f t="shared" si="1"/>
        <v>33</v>
      </c>
      <c r="B72" s="778"/>
      <c r="C72" s="779"/>
      <c r="D72" s="779"/>
      <c r="E72" s="779"/>
      <c r="F72" s="779"/>
      <c r="G72" s="779"/>
      <c r="H72" s="779"/>
      <c r="I72" s="779"/>
      <c r="J72" s="779"/>
      <c r="K72" s="780"/>
      <c r="L72" s="766"/>
      <c r="M72" s="767"/>
      <c r="N72" s="767"/>
      <c r="O72" s="767"/>
      <c r="P72" s="768"/>
      <c r="Q72" s="759"/>
      <c r="R72" s="759"/>
      <c r="S72" s="759"/>
      <c r="T72" s="759"/>
      <c r="U72" s="759"/>
      <c r="V72" s="573"/>
      <c r="W72" s="129"/>
      <c r="X72" s="804"/>
      <c r="Y72" s="805"/>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93" t="s">
        <v>156</v>
      </c>
      <c r="AH72" s="252" t="s">
        <v>157</v>
      </c>
      <c r="AI72" s="253" t="s">
        <v>158</v>
      </c>
      <c r="AJ72" s="254">
        <f t="shared" si="2"/>
        <v>0</v>
      </c>
      <c r="AK72" s="792" t="str">
        <f>IF(AJ72=AJ73, "一致", "不一致")</f>
        <v>一致</v>
      </c>
    </row>
    <row r="73" spans="1:37" ht="49.9" customHeight="1" thickBot="1">
      <c r="A73" s="241">
        <f t="shared" si="1"/>
        <v>34</v>
      </c>
      <c r="B73" s="778"/>
      <c r="C73" s="779"/>
      <c r="D73" s="779"/>
      <c r="E73" s="779"/>
      <c r="F73" s="779"/>
      <c r="G73" s="779"/>
      <c r="H73" s="779"/>
      <c r="I73" s="779"/>
      <c r="J73" s="779"/>
      <c r="K73" s="780"/>
      <c r="L73" s="766"/>
      <c r="M73" s="767"/>
      <c r="N73" s="767"/>
      <c r="O73" s="767"/>
      <c r="P73" s="768"/>
      <c r="Q73" s="759"/>
      <c r="R73" s="759"/>
      <c r="S73" s="759"/>
      <c r="T73" s="759"/>
      <c r="U73" s="759"/>
      <c r="V73" s="573"/>
      <c r="W73" s="129"/>
      <c r="X73" s="804"/>
      <c r="Y73" s="805"/>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806"/>
      <c r="AH73" s="255" t="s">
        <v>160</v>
      </c>
      <c r="AI73" s="256" t="s">
        <v>161</v>
      </c>
      <c r="AJ73" s="257">
        <f t="shared" si="2"/>
        <v>0</v>
      </c>
      <c r="AK73" s="807"/>
    </row>
    <row r="74" spans="1:37" ht="49.9" customHeight="1">
      <c r="A74" s="241">
        <f t="shared" si="1"/>
        <v>35</v>
      </c>
      <c r="B74" s="778"/>
      <c r="C74" s="779"/>
      <c r="D74" s="779"/>
      <c r="E74" s="779"/>
      <c r="F74" s="779"/>
      <c r="G74" s="779"/>
      <c r="H74" s="779"/>
      <c r="I74" s="779"/>
      <c r="J74" s="779"/>
      <c r="K74" s="780"/>
      <c r="L74" s="766"/>
      <c r="M74" s="767"/>
      <c r="N74" s="767"/>
      <c r="O74" s="767"/>
      <c r="P74" s="768"/>
      <c r="Q74" s="759"/>
      <c r="R74" s="759"/>
      <c r="S74" s="759"/>
      <c r="T74" s="759"/>
      <c r="U74" s="759"/>
      <c r="V74" s="573"/>
      <c r="W74" s="129"/>
      <c r="X74" s="804"/>
      <c r="Y74" s="805"/>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 customHeight="1">
      <c r="A75" s="241">
        <f t="shared" si="1"/>
        <v>36</v>
      </c>
      <c r="B75" s="778"/>
      <c r="C75" s="779"/>
      <c r="D75" s="779"/>
      <c r="E75" s="779"/>
      <c r="F75" s="779"/>
      <c r="G75" s="779"/>
      <c r="H75" s="779"/>
      <c r="I75" s="779"/>
      <c r="J75" s="779"/>
      <c r="K75" s="780"/>
      <c r="L75" s="766"/>
      <c r="M75" s="767"/>
      <c r="N75" s="767"/>
      <c r="O75" s="767"/>
      <c r="P75" s="768"/>
      <c r="Q75" s="759"/>
      <c r="R75" s="759"/>
      <c r="S75" s="759"/>
      <c r="T75" s="759"/>
      <c r="U75" s="759"/>
      <c r="V75" s="573"/>
      <c r="W75" s="129"/>
      <c r="X75" s="804"/>
      <c r="Y75" s="805"/>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 customHeight="1">
      <c r="A76" s="241">
        <f t="shared" si="1"/>
        <v>37</v>
      </c>
      <c r="B76" s="778"/>
      <c r="C76" s="779"/>
      <c r="D76" s="779"/>
      <c r="E76" s="779"/>
      <c r="F76" s="779"/>
      <c r="G76" s="779"/>
      <c r="H76" s="779"/>
      <c r="I76" s="779"/>
      <c r="J76" s="779"/>
      <c r="K76" s="780"/>
      <c r="L76" s="766"/>
      <c r="M76" s="767"/>
      <c r="N76" s="767"/>
      <c r="O76" s="767"/>
      <c r="P76" s="768"/>
      <c r="Q76" s="759"/>
      <c r="R76" s="759"/>
      <c r="S76" s="759"/>
      <c r="T76" s="759"/>
      <c r="U76" s="759"/>
      <c r="V76" s="573"/>
      <c r="W76" s="129"/>
      <c r="X76" s="804"/>
      <c r="Y76" s="805"/>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 customHeight="1">
      <c r="A77" s="241">
        <f t="shared" si="1"/>
        <v>38</v>
      </c>
      <c r="B77" s="778"/>
      <c r="C77" s="779"/>
      <c r="D77" s="779"/>
      <c r="E77" s="779"/>
      <c r="F77" s="779"/>
      <c r="G77" s="779"/>
      <c r="H77" s="779"/>
      <c r="I77" s="779"/>
      <c r="J77" s="779"/>
      <c r="K77" s="780"/>
      <c r="L77" s="766"/>
      <c r="M77" s="767"/>
      <c r="N77" s="767"/>
      <c r="O77" s="767"/>
      <c r="P77" s="768"/>
      <c r="Q77" s="759"/>
      <c r="R77" s="759"/>
      <c r="S77" s="759"/>
      <c r="T77" s="759"/>
      <c r="U77" s="759"/>
      <c r="V77" s="573"/>
      <c r="W77" s="129"/>
      <c r="X77" s="804"/>
      <c r="Y77" s="805"/>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 customHeight="1">
      <c r="A78" s="241">
        <f t="shared" si="1"/>
        <v>39</v>
      </c>
      <c r="B78" s="778"/>
      <c r="C78" s="779"/>
      <c r="D78" s="779"/>
      <c r="E78" s="779"/>
      <c r="F78" s="779"/>
      <c r="G78" s="779"/>
      <c r="H78" s="779"/>
      <c r="I78" s="779"/>
      <c r="J78" s="779"/>
      <c r="K78" s="780"/>
      <c r="L78" s="766"/>
      <c r="M78" s="767"/>
      <c r="N78" s="767"/>
      <c r="O78" s="767"/>
      <c r="P78" s="768"/>
      <c r="Q78" s="759"/>
      <c r="R78" s="759"/>
      <c r="S78" s="759"/>
      <c r="T78" s="759"/>
      <c r="U78" s="759"/>
      <c r="V78" s="573"/>
      <c r="W78" s="129"/>
      <c r="X78" s="804"/>
      <c r="Y78" s="805"/>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 customHeight="1">
      <c r="A79" s="241">
        <f t="shared" ref="A79:A105" si="3">A78+1</f>
        <v>40</v>
      </c>
      <c r="B79" s="778"/>
      <c r="C79" s="779"/>
      <c r="D79" s="779"/>
      <c r="E79" s="779"/>
      <c r="F79" s="779"/>
      <c r="G79" s="779"/>
      <c r="H79" s="779"/>
      <c r="I79" s="779"/>
      <c r="J79" s="779"/>
      <c r="K79" s="780"/>
      <c r="L79" s="766"/>
      <c r="M79" s="767"/>
      <c r="N79" s="767"/>
      <c r="O79" s="767"/>
      <c r="P79" s="768"/>
      <c r="Q79" s="758"/>
      <c r="R79" s="758"/>
      <c r="S79" s="758"/>
      <c r="T79" s="758"/>
      <c r="U79" s="758"/>
      <c r="V79" s="129"/>
      <c r="W79" s="129"/>
      <c r="X79" s="804"/>
      <c r="Y79" s="805"/>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 customHeight="1">
      <c r="A80" s="241">
        <f t="shared" si="3"/>
        <v>41</v>
      </c>
      <c r="B80" s="778"/>
      <c r="C80" s="779"/>
      <c r="D80" s="779"/>
      <c r="E80" s="779"/>
      <c r="F80" s="779"/>
      <c r="G80" s="779"/>
      <c r="H80" s="779"/>
      <c r="I80" s="779"/>
      <c r="J80" s="779"/>
      <c r="K80" s="780"/>
      <c r="L80" s="766"/>
      <c r="M80" s="767"/>
      <c r="N80" s="767"/>
      <c r="O80" s="767"/>
      <c r="P80" s="768"/>
      <c r="Q80" s="758"/>
      <c r="R80" s="758"/>
      <c r="S80" s="758"/>
      <c r="T80" s="758"/>
      <c r="U80" s="758"/>
      <c r="V80" s="129"/>
      <c r="W80" s="129"/>
      <c r="X80" s="804"/>
      <c r="Y80" s="805"/>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 customHeight="1">
      <c r="A81" s="241">
        <f t="shared" si="3"/>
        <v>42</v>
      </c>
      <c r="B81" s="778"/>
      <c r="C81" s="779"/>
      <c r="D81" s="779"/>
      <c r="E81" s="779"/>
      <c r="F81" s="779"/>
      <c r="G81" s="779"/>
      <c r="H81" s="779"/>
      <c r="I81" s="779"/>
      <c r="J81" s="779"/>
      <c r="K81" s="780"/>
      <c r="L81" s="766"/>
      <c r="M81" s="767"/>
      <c r="N81" s="767"/>
      <c r="O81" s="767"/>
      <c r="P81" s="768"/>
      <c r="Q81" s="758"/>
      <c r="R81" s="758"/>
      <c r="S81" s="758"/>
      <c r="T81" s="758"/>
      <c r="U81" s="758"/>
      <c r="V81" s="129"/>
      <c r="W81" s="129"/>
      <c r="X81" s="804"/>
      <c r="Y81" s="805"/>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 customHeight="1">
      <c r="A82" s="241">
        <f t="shared" si="3"/>
        <v>43</v>
      </c>
      <c r="B82" s="778"/>
      <c r="C82" s="779"/>
      <c r="D82" s="779"/>
      <c r="E82" s="779"/>
      <c r="F82" s="779"/>
      <c r="G82" s="779"/>
      <c r="H82" s="779"/>
      <c r="I82" s="779"/>
      <c r="J82" s="779"/>
      <c r="K82" s="780"/>
      <c r="L82" s="766"/>
      <c r="M82" s="767"/>
      <c r="N82" s="767"/>
      <c r="O82" s="767"/>
      <c r="P82" s="768"/>
      <c r="Q82" s="758"/>
      <c r="R82" s="758"/>
      <c r="S82" s="758"/>
      <c r="T82" s="758"/>
      <c r="U82" s="758"/>
      <c r="V82" s="129"/>
      <c r="W82" s="129"/>
      <c r="X82" s="804"/>
      <c r="Y82" s="805"/>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 customHeight="1">
      <c r="A83" s="241">
        <f t="shared" si="3"/>
        <v>44</v>
      </c>
      <c r="B83" s="778"/>
      <c r="C83" s="779"/>
      <c r="D83" s="779"/>
      <c r="E83" s="779"/>
      <c r="F83" s="779"/>
      <c r="G83" s="779"/>
      <c r="H83" s="779"/>
      <c r="I83" s="779"/>
      <c r="J83" s="779"/>
      <c r="K83" s="780"/>
      <c r="L83" s="766"/>
      <c r="M83" s="767"/>
      <c r="N83" s="767"/>
      <c r="O83" s="767"/>
      <c r="P83" s="768"/>
      <c r="Q83" s="758"/>
      <c r="R83" s="758"/>
      <c r="S83" s="758"/>
      <c r="T83" s="758"/>
      <c r="U83" s="758"/>
      <c r="V83" s="129"/>
      <c r="W83" s="129"/>
      <c r="X83" s="804"/>
      <c r="Y83" s="805"/>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 customHeight="1">
      <c r="A84" s="241">
        <f t="shared" si="3"/>
        <v>45</v>
      </c>
      <c r="B84" s="785"/>
      <c r="C84" s="786"/>
      <c r="D84" s="786"/>
      <c r="E84" s="786"/>
      <c r="F84" s="786"/>
      <c r="G84" s="786"/>
      <c r="H84" s="786"/>
      <c r="I84" s="786"/>
      <c r="J84" s="786"/>
      <c r="K84" s="786"/>
      <c r="L84" s="766"/>
      <c r="M84" s="767"/>
      <c r="N84" s="767"/>
      <c r="O84" s="767"/>
      <c r="P84" s="768"/>
      <c r="Q84" s="758"/>
      <c r="R84" s="758"/>
      <c r="S84" s="758"/>
      <c r="T84" s="758"/>
      <c r="U84" s="758"/>
      <c r="V84" s="129"/>
      <c r="W84" s="129"/>
      <c r="X84" s="804"/>
      <c r="Y84" s="805"/>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 customHeight="1">
      <c r="A85" s="241">
        <f t="shared" si="3"/>
        <v>46</v>
      </c>
      <c r="B85" s="785"/>
      <c r="C85" s="786"/>
      <c r="D85" s="786"/>
      <c r="E85" s="786"/>
      <c r="F85" s="786"/>
      <c r="G85" s="786"/>
      <c r="H85" s="786"/>
      <c r="I85" s="786"/>
      <c r="J85" s="786"/>
      <c r="K85" s="786"/>
      <c r="L85" s="766"/>
      <c r="M85" s="767"/>
      <c r="N85" s="767"/>
      <c r="O85" s="767"/>
      <c r="P85" s="768"/>
      <c r="Q85" s="758"/>
      <c r="R85" s="758"/>
      <c r="S85" s="758"/>
      <c r="T85" s="758"/>
      <c r="U85" s="758"/>
      <c r="V85" s="129"/>
      <c r="W85" s="129"/>
      <c r="X85" s="804"/>
      <c r="Y85" s="805"/>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 customHeight="1">
      <c r="A86" s="241">
        <f t="shared" si="3"/>
        <v>47</v>
      </c>
      <c r="B86" s="785"/>
      <c r="C86" s="786"/>
      <c r="D86" s="786"/>
      <c r="E86" s="786"/>
      <c r="F86" s="786"/>
      <c r="G86" s="786"/>
      <c r="H86" s="786"/>
      <c r="I86" s="786"/>
      <c r="J86" s="786"/>
      <c r="K86" s="786"/>
      <c r="L86" s="766"/>
      <c r="M86" s="767"/>
      <c r="N86" s="767"/>
      <c r="O86" s="767"/>
      <c r="P86" s="768"/>
      <c r="Q86" s="758"/>
      <c r="R86" s="758"/>
      <c r="S86" s="758"/>
      <c r="T86" s="758"/>
      <c r="U86" s="758"/>
      <c r="V86" s="129"/>
      <c r="W86" s="129"/>
      <c r="X86" s="804"/>
      <c r="Y86" s="805"/>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 customHeight="1">
      <c r="A87" s="241">
        <f t="shared" si="3"/>
        <v>48</v>
      </c>
      <c r="B87" s="785"/>
      <c r="C87" s="786"/>
      <c r="D87" s="786"/>
      <c r="E87" s="786"/>
      <c r="F87" s="786"/>
      <c r="G87" s="786"/>
      <c r="H87" s="786"/>
      <c r="I87" s="786"/>
      <c r="J87" s="786"/>
      <c r="K87" s="786"/>
      <c r="L87" s="766"/>
      <c r="M87" s="767"/>
      <c r="N87" s="767"/>
      <c r="O87" s="767"/>
      <c r="P87" s="768"/>
      <c r="Q87" s="758"/>
      <c r="R87" s="758"/>
      <c r="S87" s="758"/>
      <c r="T87" s="758"/>
      <c r="U87" s="758"/>
      <c r="V87" s="129"/>
      <c r="W87" s="129"/>
      <c r="X87" s="804"/>
      <c r="Y87" s="805"/>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 customHeight="1">
      <c r="A88" s="241">
        <f t="shared" si="3"/>
        <v>49</v>
      </c>
      <c r="B88" s="785"/>
      <c r="C88" s="786"/>
      <c r="D88" s="786"/>
      <c r="E88" s="786"/>
      <c r="F88" s="786"/>
      <c r="G88" s="786"/>
      <c r="H88" s="786"/>
      <c r="I88" s="786"/>
      <c r="J88" s="786"/>
      <c r="K88" s="786"/>
      <c r="L88" s="766"/>
      <c r="M88" s="767"/>
      <c r="N88" s="767"/>
      <c r="O88" s="767"/>
      <c r="P88" s="768"/>
      <c r="Q88" s="758"/>
      <c r="R88" s="758"/>
      <c r="S88" s="758"/>
      <c r="T88" s="758"/>
      <c r="U88" s="758"/>
      <c r="V88" s="129"/>
      <c r="W88" s="129"/>
      <c r="X88" s="804"/>
      <c r="Y88" s="805"/>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 customHeight="1">
      <c r="A89" s="241">
        <f t="shared" si="3"/>
        <v>50</v>
      </c>
      <c r="B89" s="785"/>
      <c r="C89" s="786"/>
      <c r="D89" s="786"/>
      <c r="E89" s="786"/>
      <c r="F89" s="786"/>
      <c r="G89" s="786"/>
      <c r="H89" s="786"/>
      <c r="I89" s="786"/>
      <c r="J89" s="786"/>
      <c r="K89" s="786"/>
      <c r="L89" s="766"/>
      <c r="M89" s="767"/>
      <c r="N89" s="767"/>
      <c r="O89" s="767"/>
      <c r="P89" s="768"/>
      <c r="Q89" s="758"/>
      <c r="R89" s="758"/>
      <c r="S89" s="758"/>
      <c r="T89" s="758"/>
      <c r="U89" s="758"/>
      <c r="V89" s="129"/>
      <c r="W89" s="129"/>
      <c r="X89" s="804"/>
      <c r="Y89" s="805"/>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 customHeight="1">
      <c r="A90" s="241">
        <f t="shared" si="3"/>
        <v>51</v>
      </c>
      <c r="B90" s="785"/>
      <c r="C90" s="786"/>
      <c r="D90" s="786"/>
      <c r="E90" s="786"/>
      <c r="F90" s="786"/>
      <c r="G90" s="786"/>
      <c r="H90" s="786"/>
      <c r="I90" s="786"/>
      <c r="J90" s="786"/>
      <c r="K90" s="786"/>
      <c r="L90" s="766"/>
      <c r="M90" s="767"/>
      <c r="N90" s="767"/>
      <c r="O90" s="767"/>
      <c r="P90" s="768"/>
      <c r="Q90" s="758"/>
      <c r="R90" s="758"/>
      <c r="S90" s="758"/>
      <c r="T90" s="758"/>
      <c r="U90" s="758"/>
      <c r="V90" s="129"/>
      <c r="W90" s="129"/>
      <c r="X90" s="804"/>
      <c r="Y90" s="805"/>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 customHeight="1">
      <c r="A91" s="241">
        <f t="shared" si="3"/>
        <v>52</v>
      </c>
      <c r="B91" s="785"/>
      <c r="C91" s="786"/>
      <c r="D91" s="786"/>
      <c r="E91" s="786"/>
      <c r="F91" s="786"/>
      <c r="G91" s="786"/>
      <c r="H91" s="786"/>
      <c r="I91" s="786"/>
      <c r="J91" s="786"/>
      <c r="K91" s="786"/>
      <c r="L91" s="766"/>
      <c r="M91" s="767"/>
      <c r="N91" s="767"/>
      <c r="O91" s="767"/>
      <c r="P91" s="768"/>
      <c r="Q91" s="758"/>
      <c r="R91" s="758"/>
      <c r="S91" s="758"/>
      <c r="T91" s="758"/>
      <c r="U91" s="758"/>
      <c r="V91" s="129"/>
      <c r="W91" s="129"/>
      <c r="X91" s="804"/>
      <c r="Y91" s="805"/>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 customHeight="1">
      <c r="A92" s="241">
        <f t="shared" si="3"/>
        <v>53</v>
      </c>
      <c r="B92" s="785"/>
      <c r="C92" s="786"/>
      <c r="D92" s="786"/>
      <c r="E92" s="786"/>
      <c r="F92" s="786"/>
      <c r="G92" s="786"/>
      <c r="H92" s="786"/>
      <c r="I92" s="786"/>
      <c r="J92" s="786"/>
      <c r="K92" s="786"/>
      <c r="L92" s="766"/>
      <c r="M92" s="767"/>
      <c r="N92" s="767"/>
      <c r="O92" s="767"/>
      <c r="P92" s="768"/>
      <c r="Q92" s="758"/>
      <c r="R92" s="758"/>
      <c r="S92" s="758"/>
      <c r="T92" s="758"/>
      <c r="U92" s="758"/>
      <c r="V92" s="129"/>
      <c r="W92" s="129"/>
      <c r="X92" s="804"/>
      <c r="Y92" s="805"/>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 customHeight="1">
      <c r="A93" s="241">
        <f t="shared" si="3"/>
        <v>54</v>
      </c>
      <c r="B93" s="785"/>
      <c r="C93" s="786"/>
      <c r="D93" s="786"/>
      <c r="E93" s="786"/>
      <c r="F93" s="786"/>
      <c r="G93" s="786"/>
      <c r="H93" s="786"/>
      <c r="I93" s="786"/>
      <c r="J93" s="786"/>
      <c r="K93" s="786"/>
      <c r="L93" s="766"/>
      <c r="M93" s="767"/>
      <c r="N93" s="767"/>
      <c r="O93" s="767"/>
      <c r="P93" s="768"/>
      <c r="Q93" s="758"/>
      <c r="R93" s="758"/>
      <c r="S93" s="758"/>
      <c r="T93" s="758"/>
      <c r="U93" s="758"/>
      <c r="V93" s="129"/>
      <c r="W93" s="129"/>
      <c r="X93" s="804"/>
      <c r="Y93" s="805"/>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 customHeight="1">
      <c r="A94" s="241">
        <f t="shared" si="3"/>
        <v>55</v>
      </c>
      <c r="B94" s="785"/>
      <c r="C94" s="786"/>
      <c r="D94" s="786"/>
      <c r="E94" s="786"/>
      <c r="F94" s="786"/>
      <c r="G94" s="786"/>
      <c r="H94" s="786"/>
      <c r="I94" s="786"/>
      <c r="J94" s="786"/>
      <c r="K94" s="786"/>
      <c r="L94" s="766"/>
      <c r="M94" s="767"/>
      <c r="N94" s="767"/>
      <c r="O94" s="767"/>
      <c r="P94" s="768"/>
      <c r="Q94" s="758"/>
      <c r="R94" s="758"/>
      <c r="S94" s="758"/>
      <c r="T94" s="758"/>
      <c r="U94" s="758"/>
      <c r="V94" s="129"/>
      <c r="W94" s="129"/>
      <c r="X94" s="804"/>
      <c r="Y94" s="805"/>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 customHeight="1">
      <c r="A95" s="241">
        <f t="shared" si="3"/>
        <v>56</v>
      </c>
      <c r="B95" s="785"/>
      <c r="C95" s="786"/>
      <c r="D95" s="786"/>
      <c r="E95" s="786"/>
      <c r="F95" s="786"/>
      <c r="G95" s="786"/>
      <c r="H95" s="786"/>
      <c r="I95" s="786"/>
      <c r="J95" s="786"/>
      <c r="K95" s="786"/>
      <c r="L95" s="766"/>
      <c r="M95" s="767"/>
      <c r="N95" s="767"/>
      <c r="O95" s="767"/>
      <c r="P95" s="768"/>
      <c r="Q95" s="758"/>
      <c r="R95" s="758"/>
      <c r="S95" s="758"/>
      <c r="T95" s="758"/>
      <c r="U95" s="758"/>
      <c r="V95" s="129"/>
      <c r="W95" s="129"/>
      <c r="X95" s="804"/>
      <c r="Y95" s="805"/>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 customHeight="1">
      <c r="A96" s="241">
        <f t="shared" si="3"/>
        <v>57</v>
      </c>
      <c r="B96" s="785"/>
      <c r="C96" s="786"/>
      <c r="D96" s="786"/>
      <c r="E96" s="786"/>
      <c r="F96" s="786"/>
      <c r="G96" s="786"/>
      <c r="H96" s="786"/>
      <c r="I96" s="786"/>
      <c r="J96" s="786"/>
      <c r="K96" s="786"/>
      <c r="L96" s="766"/>
      <c r="M96" s="767"/>
      <c r="N96" s="767"/>
      <c r="O96" s="767"/>
      <c r="P96" s="768"/>
      <c r="Q96" s="758"/>
      <c r="R96" s="758"/>
      <c r="S96" s="758"/>
      <c r="T96" s="758"/>
      <c r="U96" s="758"/>
      <c r="V96" s="129"/>
      <c r="W96" s="129"/>
      <c r="X96" s="804"/>
      <c r="Y96" s="805"/>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 customHeight="1">
      <c r="A97" s="241">
        <f t="shared" si="3"/>
        <v>58</v>
      </c>
      <c r="B97" s="785"/>
      <c r="C97" s="786"/>
      <c r="D97" s="786"/>
      <c r="E97" s="786"/>
      <c r="F97" s="786"/>
      <c r="G97" s="786"/>
      <c r="H97" s="786"/>
      <c r="I97" s="786"/>
      <c r="J97" s="786"/>
      <c r="K97" s="786"/>
      <c r="L97" s="766"/>
      <c r="M97" s="767"/>
      <c r="N97" s="767"/>
      <c r="O97" s="767"/>
      <c r="P97" s="768"/>
      <c r="Q97" s="758"/>
      <c r="R97" s="758"/>
      <c r="S97" s="758"/>
      <c r="T97" s="758"/>
      <c r="U97" s="758"/>
      <c r="V97" s="129"/>
      <c r="W97" s="129"/>
      <c r="X97" s="804"/>
      <c r="Y97" s="805"/>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 customHeight="1">
      <c r="A98" s="241">
        <f t="shared" si="3"/>
        <v>59</v>
      </c>
      <c r="B98" s="785"/>
      <c r="C98" s="786"/>
      <c r="D98" s="786"/>
      <c r="E98" s="786"/>
      <c r="F98" s="786"/>
      <c r="G98" s="786"/>
      <c r="H98" s="786"/>
      <c r="I98" s="786"/>
      <c r="J98" s="786"/>
      <c r="K98" s="786"/>
      <c r="L98" s="766"/>
      <c r="M98" s="767"/>
      <c r="N98" s="767"/>
      <c r="O98" s="767"/>
      <c r="P98" s="768"/>
      <c r="Q98" s="758"/>
      <c r="R98" s="758"/>
      <c r="S98" s="758"/>
      <c r="T98" s="758"/>
      <c r="U98" s="758"/>
      <c r="V98" s="129"/>
      <c r="W98" s="129"/>
      <c r="X98" s="804"/>
      <c r="Y98" s="805"/>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 customHeight="1">
      <c r="A99" s="241">
        <f t="shared" si="3"/>
        <v>60</v>
      </c>
      <c r="B99" s="785"/>
      <c r="C99" s="786"/>
      <c r="D99" s="786"/>
      <c r="E99" s="786"/>
      <c r="F99" s="786"/>
      <c r="G99" s="786"/>
      <c r="H99" s="786"/>
      <c r="I99" s="786"/>
      <c r="J99" s="786"/>
      <c r="K99" s="786"/>
      <c r="L99" s="766"/>
      <c r="M99" s="767"/>
      <c r="N99" s="767"/>
      <c r="O99" s="767"/>
      <c r="P99" s="768"/>
      <c r="Q99" s="758"/>
      <c r="R99" s="758"/>
      <c r="S99" s="758"/>
      <c r="T99" s="758"/>
      <c r="U99" s="758"/>
      <c r="V99" s="129"/>
      <c r="W99" s="129"/>
      <c r="X99" s="804"/>
      <c r="Y99" s="805"/>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 customHeight="1">
      <c r="A100" s="241">
        <f t="shared" si="3"/>
        <v>61</v>
      </c>
      <c r="B100" s="785"/>
      <c r="C100" s="786"/>
      <c r="D100" s="786"/>
      <c r="E100" s="786"/>
      <c r="F100" s="786"/>
      <c r="G100" s="786"/>
      <c r="H100" s="786"/>
      <c r="I100" s="786"/>
      <c r="J100" s="786"/>
      <c r="K100" s="786"/>
      <c r="L100" s="766"/>
      <c r="M100" s="767"/>
      <c r="N100" s="767"/>
      <c r="O100" s="767"/>
      <c r="P100" s="768"/>
      <c r="Q100" s="758"/>
      <c r="R100" s="758"/>
      <c r="S100" s="758"/>
      <c r="T100" s="758"/>
      <c r="U100" s="758"/>
      <c r="V100" s="129"/>
      <c r="W100" s="129"/>
      <c r="X100" s="804"/>
      <c r="Y100" s="805"/>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 customHeight="1">
      <c r="A101" s="241">
        <f t="shared" si="3"/>
        <v>62</v>
      </c>
      <c r="B101" s="785"/>
      <c r="C101" s="786"/>
      <c r="D101" s="786"/>
      <c r="E101" s="786"/>
      <c r="F101" s="786"/>
      <c r="G101" s="786"/>
      <c r="H101" s="786"/>
      <c r="I101" s="786"/>
      <c r="J101" s="786"/>
      <c r="K101" s="786"/>
      <c r="L101" s="766"/>
      <c r="M101" s="767"/>
      <c r="N101" s="767"/>
      <c r="O101" s="767"/>
      <c r="P101" s="768"/>
      <c r="Q101" s="758"/>
      <c r="R101" s="758"/>
      <c r="S101" s="758"/>
      <c r="T101" s="758"/>
      <c r="U101" s="758"/>
      <c r="V101" s="129"/>
      <c r="W101" s="129"/>
      <c r="X101" s="804"/>
      <c r="Y101" s="805"/>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 customHeight="1">
      <c r="A102" s="241">
        <f t="shared" si="3"/>
        <v>63</v>
      </c>
      <c r="B102" s="785"/>
      <c r="C102" s="786"/>
      <c r="D102" s="786"/>
      <c r="E102" s="786"/>
      <c r="F102" s="786"/>
      <c r="G102" s="786"/>
      <c r="H102" s="786"/>
      <c r="I102" s="786"/>
      <c r="J102" s="786"/>
      <c r="K102" s="786"/>
      <c r="L102" s="766"/>
      <c r="M102" s="767"/>
      <c r="N102" s="767"/>
      <c r="O102" s="767"/>
      <c r="P102" s="768"/>
      <c r="Q102" s="758"/>
      <c r="R102" s="758"/>
      <c r="S102" s="758"/>
      <c r="T102" s="758"/>
      <c r="U102" s="758"/>
      <c r="V102" s="129"/>
      <c r="W102" s="129"/>
      <c r="X102" s="804"/>
      <c r="Y102" s="805"/>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 customHeight="1">
      <c r="A103" s="241">
        <f t="shared" si="3"/>
        <v>64</v>
      </c>
      <c r="B103" s="785"/>
      <c r="C103" s="786"/>
      <c r="D103" s="786"/>
      <c r="E103" s="786"/>
      <c r="F103" s="786"/>
      <c r="G103" s="786"/>
      <c r="H103" s="786"/>
      <c r="I103" s="786"/>
      <c r="J103" s="786"/>
      <c r="K103" s="786"/>
      <c r="L103" s="766"/>
      <c r="M103" s="767"/>
      <c r="N103" s="767"/>
      <c r="O103" s="767"/>
      <c r="P103" s="768"/>
      <c r="Q103" s="758"/>
      <c r="R103" s="758"/>
      <c r="S103" s="758"/>
      <c r="T103" s="758"/>
      <c r="U103" s="758"/>
      <c r="V103" s="129"/>
      <c r="W103" s="129"/>
      <c r="X103" s="804"/>
      <c r="Y103" s="805"/>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 customHeight="1">
      <c r="A104" s="241">
        <f t="shared" si="3"/>
        <v>65</v>
      </c>
      <c r="B104" s="785"/>
      <c r="C104" s="786"/>
      <c r="D104" s="786"/>
      <c r="E104" s="786"/>
      <c r="F104" s="786"/>
      <c r="G104" s="786"/>
      <c r="H104" s="786"/>
      <c r="I104" s="786"/>
      <c r="J104" s="786"/>
      <c r="K104" s="786"/>
      <c r="L104" s="766"/>
      <c r="M104" s="767"/>
      <c r="N104" s="767"/>
      <c r="O104" s="767"/>
      <c r="P104" s="768"/>
      <c r="Q104" s="758"/>
      <c r="R104" s="758"/>
      <c r="S104" s="758"/>
      <c r="T104" s="758"/>
      <c r="U104" s="758"/>
      <c r="V104" s="129"/>
      <c r="W104" s="129"/>
      <c r="X104" s="804"/>
      <c r="Y104" s="805"/>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 customHeight="1">
      <c r="A105" s="241">
        <f t="shared" si="3"/>
        <v>66</v>
      </c>
      <c r="B105" s="785"/>
      <c r="C105" s="786"/>
      <c r="D105" s="786"/>
      <c r="E105" s="786"/>
      <c r="F105" s="786"/>
      <c r="G105" s="786"/>
      <c r="H105" s="786"/>
      <c r="I105" s="786"/>
      <c r="J105" s="786"/>
      <c r="K105" s="786"/>
      <c r="L105" s="766"/>
      <c r="M105" s="767"/>
      <c r="N105" s="767"/>
      <c r="O105" s="767"/>
      <c r="P105" s="768"/>
      <c r="Q105" s="758"/>
      <c r="R105" s="758"/>
      <c r="S105" s="758"/>
      <c r="T105" s="758"/>
      <c r="U105" s="758"/>
      <c r="V105" s="129"/>
      <c r="W105" s="129"/>
      <c r="X105" s="804"/>
      <c r="Y105" s="805"/>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 customHeight="1">
      <c r="A106" s="241">
        <f t="shared" ref="A106:A131" si="5">A105+1</f>
        <v>67</v>
      </c>
      <c r="B106" s="785"/>
      <c r="C106" s="786"/>
      <c r="D106" s="786"/>
      <c r="E106" s="786"/>
      <c r="F106" s="786"/>
      <c r="G106" s="786"/>
      <c r="H106" s="786"/>
      <c r="I106" s="786"/>
      <c r="J106" s="786"/>
      <c r="K106" s="786"/>
      <c r="L106" s="766"/>
      <c r="M106" s="767"/>
      <c r="N106" s="767"/>
      <c r="O106" s="767"/>
      <c r="P106" s="768"/>
      <c r="Q106" s="758"/>
      <c r="R106" s="758"/>
      <c r="S106" s="758"/>
      <c r="T106" s="758"/>
      <c r="U106" s="758"/>
      <c r="V106" s="129"/>
      <c r="W106" s="129"/>
      <c r="X106" s="804"/>
      <c r="Y106" s="805"/>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 customHeight="1">
      <c r="A107" s="241">
        <f t="shared" si="5"/>
        <v>68</v>
      </c>
      <c r="B107" s="785"/>
      <c r="C107" s="786"/>
      <c r="D107" s="786"/>
      <c r="E107" s="786"/>
      <c r="F107" s="786"/>
      <c r="G107" s="786"/>
      <c r="H107" s="786"/>
      <c r="I107" s="786"/>
      <c r="J107" s="786"/>
      <c r="K107" s="786"/>
      <c r="L107" s="766"/>
      <c r="M107" s="767"/>
      <c r="N107" s="767"/>
      <c r="O107" s="767"/>
      <c r="P107" s="768"/>
      <c r="Q107" s="758"/>
      <c r="R107" s="758"/>
      <c r="S107" s="758"/>
      <c r="T107" s="758"/>
      <c r="U107" s="758"/>
      <c r="V107" s="129"/>
      <c r="W107" s="129"/>
      <c r="X107" s="804"/>
      <c r="Y107" s="805"/>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 customHeight="1">
      <c r="A108" s="241">
        <f t="shared" si="5"/>
        <v>69</v>
      </c>
      <c r="B108" s="785"/>
      <c r="C108" s="786"/>
      <c r="D108" s="786"/>
      <c r="E108" s="786"/>
      <c r="F108" s="786"/>
      <c r="G108" s="786"/>
      <c r="H108" s="786"/>
      <c r="I108" s="786"/>
      <c r="J108" s="786"/>
      <c r="K108" s="786"/>
      <c r="L108" s="766"/>
      <c r="M108" s="767"/>
      <c r="N108" s="767"/>
      <c r="O108" s="767"/>
      <c r="P108" s="768"/>
      <c r="Q108" s="758"/>
      <c r="R108" s="758"/>
      <c r="S108" s="758"/>
      <c r="T108" s="758"/>
      <c r="U108" s="758"/>
      <c r="V108" s="129"/>
      <c r="W108" s="129"/>
      <c r="X108" s="804"/>
      <c r="Y108" s="805"/>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 customHeight="1">
      <c r="A109" s="241">
        <f t="shared" si="5"/>
        <v>70</v>
      </c>
      <c r="B109" s="785"/>
      <c r="C109" s="786"/>
      <c r="D109" s="786"/>
      <c r="E109" s="786"/>
      <c r="F109" s="786"/>
      <c r="G109" s="786"/>
      <c r="H109" s="786"/>
      <c r="I109" s="786"/>
      <c r="J109" s="786"/>
      <c r="K109" s="786"/>
      <c r="L109" s="766"/>
      <c r="M109" s="767"/>
      <c r="N109" s="767"/>
      <c r="O109" s="767"/>
      <c r="P109" s="768"/>
      <c r="Q109" s="758"/>
      <c r="R109" s="758"/>
      <c r="S109" s="758"/>
      <c r="T109" s="758"/>
      <c r="U109" s="758"/>
      <c r="V109" s="129"/>
      <c r="W109" s="129"/>
      <c r="X109" s="804"/>
      <c r="Y109" s="805"/>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 customHeight="1">
      <c r="A110" s="241">
        <f t="shared" si="5"/>
        <v>71</v>
      </c>
      <c r="B110" s="785"/>
      <c r="C110" s="786"/>
      <c r="D110" s="786"/>
      <c r="E110" s="786"/>
      <c r="F110" s="786"/>
      <c r="G110" s="786"/>
      <c r="H110" s="786"/>
      <c r="I110" s="786"/>
      <c r="J110" s="786"/>
      <c r="K110" s="786"/>
      <c r="L110" s="766"/>
      <c r="M110" s="767"/>
      <c r="N110" s="767"/>
      <c r="O110" s="767"/>
      <c r="P110" s="768"/>
      <c r="Q110" s="758"/>
      <c r="R110" s="758"/>
      <c r="S110" s="758"/>
      <c r="T110" s="758"/>
      <c r="U110" s="758"/>
      <c r="V110" s="129"/>
      <c r="W110" s="129"/>
      <c r="X110" s="804"/>
      <c r="Y110" s="805"/>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 customHeight="1">
      <c r="A111" s="241">
        <f t="shared" si="5"/>
        <v>72</v>
      </c>
      <c r="B111" s="785"/>
      <c r="C111" s="786"/>
      <c r="D111" s="786"/>
      <c r="E111" s="786"/>
      <c r="F111" s="786"/>
      <c r="G111" s="786"/>
      <c r="H111" s="786"/>
      <c r="I111" s="786"/>
      <c r="J111" s="786"/>
      <c r="K111" s="786"/>
      <c r="L111" s="766"/>
      <c r="M111" s="767"/>
      <c r="N111" s="767"/>
      <c r="O111" s="767"/>
      <c r="P111" s="768"/>
      <c r="Q111" s="758"/>
      <c r="R111" s="758"/>
      <c r="S111" s="758"/>
      <c r="T111" s="758"/>
      <c r="U111" s="758"/>
      <c r="V111" s="129"/>
      <c r="W111" s="129"/>
      <c r="X111" s="804"/>
      <c r="Y111" s="805"/>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 customHeight="1">
      <c r="A112" s="241">
        <f t="shared" si="5"/>
        <v>73</v>
      </c>
      <c r="B112" s="785"/>
      <c r="C112" s="786"/>
      <c r="D112" s="786"/>
      <c r="E112" s="786"/>
      <c r="F112" s="786"/>
      <c r="G112" s="786"/>
      <c r="H112" s="786"/>
      <c r="I112" s="786"/>
      <c r="J112" s="786"/>
      <c r="K112" s="786"/>
      <c r="L112" s="766"/>
      <c r="M112" s="767"/>
      <c r="N112" s="767"/>
      <c r="O112" s="767"/>
      <c r="P112" s="768"/>
      <c r="Q112" s="758"/>
      <c r="R112" s="758"/>
      <c r="S112" s="758"/>
      <c r="T112" s="758"/>
      <c r="U112" s="758"/>
      <c r="V112" s="129"/>
      <c r="W112" s="129"/>
      <c r="X112" s="804"/>
      <c r="Y112" s="805"/>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 customHeight="1">
      <c r="A113" s="241">
        <f t="shared" si="5"/>
        <v>74</v>
      </c>
      <c r="B113" s="785"/>
      <c r="C113" s="786"/>
      <c r="D113" s="786"/>
      <c r="E113" s="786"/>
      <c r="F113" s="786"/>
      <c r="G113" s="786"/>
      <c r="H113" s="786"/>
      <c r="I113" s="786"/>
      <c r="J113" s="786"/>
      <c r="K113" s="786"/>
      <c r="L113" s="766"/>
      <c r="M113" s="767"/>
      <c r="N113" s="767"/>
      <c r="O113" s="767"/>
      <c r="P113" s="768"/>
      <c r="Q113" s="758"/>
      <c r="R113" s="758"/>
      <c r="S113" s="758"/>
      <c r="T113" s="758"/>
      <c r="U113" s="758"/>
      <c r="V113" s="129"/>
      <c r="W113" s="129"/>
      <c r="X113" s="804"/>
      <c r="Y113" s="805"/>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 customHeight="1">
      <c r="A114" s="241">
        <f t="shared" si="5"/>
        <v>75</v>
      </c>
      <c r="B114" s="785"/>
      <c r="C114" s="786"/>
      <c r="D114" s="786"/>
      <c r="E114" s="786"/>
      <c r="F114" s="786"/>
      <c r="G114" s="786"/>
      <c r="H114" s="786"/>
      <c r="I114" s="786"/>
      <c r="J114" s="786"/>
      <c r="K114" s="786"/>
      <c r="L114" s="766"/>
      <c r="M114" s="767"/>
      <c r="N114" s="767"/>
      <c r="O114" s="767"/>
      <c r="P114" s="768"/>
      <c r="Q114" s="758"/>
      <c r="R114" s="758"/>
      <c r="S114" s="758"/>
      <c r="T114" s="758"/>
      <c r="U114" s="758"/>
      <c r="V114" s="129"/>
      <c r="W114" s="129"/>
      <c r="X114" s="804"/>
      <c r="Y114" s="805"/>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 customHeight="1">
      <c r="A115" s="241">
        <f t="shared" si="5"/>
        <v>76</v>
      </c>
      <c r="B115" s="785"/>
      <c r="C115" s="786"/>
      <c r="D115" s="786"/>
      <c r="E115" s="786"/>
      <c r="F115" s="786"/>
      <c r="G115" s="786"/>
      <c r="H115" s="786"/>
      <c r="I115" s="786"/>
      <c r="J115" s="786"/>
      <c r="K115" s="786"/>
      <c r="L115" s="766"/>
      <c r="M115" s="767"/>
      <c r="N115" s="767"/>
      <c r="O115" s="767"/>
      <c r="P115" s="768"/>
      <c r="Q115" s="758"/>
      <c r="R115" s="758"/>
      <c r="S115" s="758"/>
      <c r="T115" s="758"/>
      <c r="U115" s="758"/>
      <c r="V115" s="129"/>
      <c r="W115" s="129"/>
      <c r="X115" s="804"/>
      <c r="Y115" s="805"/>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 customHeight="1">
      <c r="A116" s="241">
        <f t="shared" si="5"/>
        <v>77</v>
      </c>
      <c r="B116" s="785"/>
      <c r="C116" s="786"/>
      <c r="D116" s="786"/>
      <c r="E116" s="786"/>
      <c r="F116" s="786"/>
      <c r="G116" s="786"/>
      <c r="H116" s="786"/>
      <c r="I116" s="786"/>
      <c r="J116" s="786"/>
      <c r="K116" s="786"/>
      <c r="L116" s="766"/>
      <c r="M116" s="767"/>
      <c r="N116" s="767"/>
      <c r="O116" s="767"/>
      <c r="P116" s="768"/>
      <c r="Q116" s="758"/>
      <c r="R116" s="758"/>
      <c r="S116" s="758"/>
      <c r="T116" s="758"/>
      <c r="U116" s="758"/>
      <c r="V116" s="129"/>
      <c r="W116" s="129"/>
      <c r="X116" s="804"/>
      <c r="Y116" s="805"/>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 customHeight="1">
      <c r="A117" s="241">
        <f t="shared" si="5"/>
        <v>78</v>
      </c>
      <c r="B117" s="785"/>
      <c r="C117" s="786"/>
      <c r="D117" s="786"/>
      <c r="E117" s="786"/>
      <c r="F117" s="786"/>
      <c r="G117" s="786"/>
      <c r="H117" s="786"/>
      <c r="I117" s="786"/>
      <c r="J117" s="786"/>
      <c r="K117" s="786"/>
      <c r="L117" s="766"/>
      <c r="M117" s="767"/>
      <c r="N117" s="767"/>
      <c r="O117" s="767"/>
      <c r="P117" s="768"/>
      <c r="Q117" s="758"/>
      <c r="R117" s="758"/>
      <c r="S117" s="758"/>
      <c r="T117" s="758"/>
      <c r="U117" s="758"/>
      <c r="V117" s="129"/>
      <c r="W117" s="129"/>
      <c r="X117" s="804"/>
      <c r="Y117" s="805"/>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 customHeight="1">
      <c r="A118" s="241">
        <f t="shared" si="5"/>
        <v>79</v>
      </c>
      <c r="B118" s="785"/>
      <c r="C118" s="786"/>
      <c r="D118" s="786"/>
      <c r="E118" s="786"/>
      <c r="F118" s="786"/>
      <c r="G118" s="786"/>
      <c r="H118" s="786"/>
      <c r="I118" s="786"/>
      <c r="J118" s="786"/>
      <c r="K118" s="786"/>
      <c r="L118" s="766"/>
      <c r="M118" s="767"/>
      <c r="N118" s="767"/>
      <c r="O118" s="767"/>
      <c r="P118" s="768"/>
      <c r="Q118" s="758"/>
      <c r="R118" s="758"/>
      <c r="S118" s="758"/>
      <c r="T118" s="758"/>
      <c r="U118" s="758"/>
      <c r="V118" s="129"/>
      <c r="W118" s="129"/>
      <c r="X118" s="804"/>
      <c r="Y118" s="805"/>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 customHeight="1">
      <c r="A119" s="241">
        <f t="shared" si="5"/>
        <v>80</v>
      </c>
      <c r="B119" s="785"/>
      <c r="C119" s="786"/>
      <c r="D119" s="786"/>
      <c r="E119" s="786"/>
      <c r="F119" s="786"/>
      <c r="G119" s="786"/>
      <c r="H119" s="786"/>
      <c r="I119" s="786"/>
      <c r="J119" s="786"/>
      <c r="K119" s="786"/>
      <c r="L119" s="766"/>
      <c r="M119" s="767"/>
      <c r="N119" s="767"/>
      <c r="O119" s="767"/>
      <c r="P119" s="768"/>
      <c r="Q119" s="758"/>
      <c r="R119" s="758"/>
      <c r="S119" s="758"/>
      <c r="T119" s="758"/>
      <c r="U119" s="758"/>
      <c r="V119" s="129"/>
      <c r="W119" s="129"/>
      <c r="X119" s="804"/>
      <c r="Y119" s="805"/>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 customHeight="1">
      <c r="A120" s="241">
        <f t="shared" si="5"/>
        <v>81</v>
      </c>
      <c r="B120" s="785"/>
      <c r="C120" s="786"/>
      <c r="D120" s="786"/>
      <c r="E120" s="786"/>
      <c r="F120" s="786"/>
      <c r="G120" s="786"/>
      <c r="H120" s="786"/>
      <c r="I120" s="786"/>
      <c r="J120" s="786"/>
      <c r="K120" s="786"/>
      <c r="L120" s="766"/>
      <c r="M120" s="767"/>
      <c r="N120" s="767"/>
      <c r="O120" s="767"/>
      <c r="P120" s="768"/>
      <c r="Q120" s="758"/>
      <c r="R120" s="758"/>
      <c r="S120" s="758"/>
      <c r="T120" s="758"/>
      <c r="U120" s="758"/>
      <c r="V120" s="129"/>
      <c r="W120" s="129"/>
      <c r="X120" s="804"/>
      <c r="Y120" s="805"/>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 customHeight="1">
      <c r="A121" s="241">
        <f t="shared" si="5"/>
        <v>82</v>
      </c>
      <c r="B121" s="785"/>
      <c r="C121" s="786"/>
      <c r="D121" s="786"/>
      <c r="E121" s="786"/>
      <c r="F121" s="786"/>
      <c r="G121" s="786"/>
      <c r="H121" s="786"/>
      <c r="I121" s="786"/>
      <c r="J121" s="786"/>
      <c r="K121" s="786"/>
      <c r="L121" s="766"/>
      <c r="M121" s="767"/>
      <c r="N121" s="767"/>
      <c r="O121" s="767"/>
      <c r="P121" s="768"/>
      <c r="Q121" s="758"/>
      <c r="R121" s="758"/>
      <c r="S121" s="758"/>
      <c r="T121" s="758"/>
      <c r="U121" s="758"/>
      <c r="V121" s="129"/>
      <c r="W121" s="129"/>
      <c r="X121" s="804"/>
      <c r="Y121" s="805"/>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 customHeight="1">
      <c r="A122" s="241">
        <f t="shared" si="5"/>
        <v>83</v>
      </c>
      <c r="B122" s="785"/>
      <c r="C122" s="786"/>
      <c r="D122" s="786"/>
      <c r="E122" s="786"/>
      <c r="F122" s="786"/>
      <c r="G122" s="786"/>
      <c r="H122" s="786"/>
      <c r="I122" s="786"/>
      <c r="J122" s="786"/>
      <c r="K122" s="786"/>
      <c r="L122" s="766"/>
      <c r="M122" s="767"/>
      <c r="N122" s="767"/>
      <c r="O122" s="767"/>
      <c r="P122" s="768"/>
      <c r="Q122" s="758"/>
      <c r="R122" s="758"/>
      <c r="S122" s="758"/>
      <c r="T122" s="758"/>
      <c r="U122" s="758"/>
      <c r="V122" s="129"/>
      <c r="W122" s="129"/>
      <c r="X122" s="804"/>
      <c r="Y122" s="805"/>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 customHeight="1">
      <c r="A123" s="241">
        <f t="shared" si="5"/>
        <v>84</v>
      </c>
      <c r="B123" s="785"/>
      <c r="C123" s="786"/>
      <c r="D123" s="786"/>
      <c r="E123" s="786"/>
      <c r="F123" s="786"/>
      <c r="G123" s="786"/>
      <c r="H123" s="786"/>
      <c r="I123" s="786"/>
      <c r="J123" s="786"/>
      <c r="K123" s="786"/>
      <c r="L123" s="766"/>
      <c r="M123" s="767"/>
      <c r="N123" s="767"/>
      <c r="O123" s="767"/>
      <c r="P123" s="768"/>
      <c r="Q123" s="758"/>
      <c r="R123" s="758"/>
      <c r="S123" s="758"/>
      <c r="T123" s="758"/>
      <c r="U123" s="758"/>
      <c r="V123" s="129"/>
      <c r="W123" s="129"/>
      <c r="X123" s="804"/>
      <c r="Y123" s="805"/>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 customHeight="1">
      <c r="A124" s="241">
        <f t="shared" si="5"/>
        <v>85</v>
      </c>
      <c r="B124" s="785"/>
      <c r="C124" s="786"/>
      <c r="D124" s="786"/>
      <c r="E124" s="786"/>
      <c r="F124" s="786"/>
      <c r="G124" s="786"/>
      <c r="H124" s="786"/>
      <c r="I124" s="786"/>
      <c r="J124" s="786"/>
      <c r="K124" s="786"/>
      <c r="L124" s="766"/>
      <c r="M124" s="767"/>
      <c r="N124" s="767"/>
      <c r="O124" s="767"/>
      <c r="P124" s="768"/>
      <c r="Q124" s="758"/>
      <c r="R124" s="758"/>
      <c r="S124" s="758"/>
      <c r="T124" s="758"/>
      <c r="U124" s="758"/>
      <c r="V124" s="129"/>
      <c r="W124" s="129"/>
      <c r="X124" s="804"/>
      <c r="Y124" s="805"/>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 customHeight="1">
      <c r="A125" s="241">
        <f t="shared" si="5"/>
        <v>86</v>
      </c>
      <c r="B125" s="785"/>
      <c r="C125" s="786"/>
      <c r="D125" s="786"/>
      <c r="E125" s="786"/>
      <c r="F125" s="786"/>
      <c r="G125" s="786"/>
      <c r="H125" s="786"/>
      <c r="I125" s="786"/>
      <c r="J125" s="786"/>
      <c r="K125" s="786"/>
      <c r="L125" s="766"/>
      <c r="M125" s="767"/>
      <c r="N125" s="767"/>
      <c r="O125" s="767"/>
      <c r="P125" s="768"/>
      <c r="Q125" s="758"/>
      <c r="R125" s="758"/>
      <c r="S125" s="758"/>
      <c r="T125" s="758"/>
      <c r="U125" s="758"/>
      <c r="V125" s="129"/>
      <c r="W125" s="129"/>
      <c r="X125" s="804"/>
      <c r="Y125" s="805"/>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 customHeight="1">
      <c r="A126" s="241">
        <f t="shared" si="5"/>
        <v>87</v>
      </c>
      <c r="B126" s="785"/>
      <c r="C126" s="786"/>
      <c r="D126" s="786"/>
      <c r="E126" s="786"/>
      <c r="F126" s="786"/>
      <c r="G126" s="786"/>
      <c r="H126" s="786"/>
      <c r="I126" s="786"/>
      <c r="J126" s="786"/>
      <c r="K126" s="786"/>
      <c r="L126" s="766"/>
      <c r="M126" s="767"/>
      <c r="N126" s="767"/>
      <c r="O126" s="767"/>
      <c r="P126" s="768"/>
      <c r="Q126" s="758"/>
      <c r="R126" s="758"/>
      <c r="S126" s="758"/>
      <c r="T126" s="758"/>
      <c r="U126" s="758"/>
      <c r="V126" s="129"/>
      <c r="W126" s="129"/>
      <c r="X126" s="804"/>
      <c r="Y126" s="805"/>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 customHeight="1">
      <c r="A127" s="241">
        <f t="shared" si="5"/>
        <v>88</v>
      </c>
      <c r="B127" s="785"/>
      <c r="C127" s="786"/>
      <c r="D127" s="786"/>
      <c r="E127" s="786"/>
      <c r="F127" s="786"/>
      <c r="G127" s="786"/>
      <c r="H127" s="786"/>
      <c r="I127" s="786"/>
      <c r="J127" s="786"/>
      <c r="K127" s="786"/>
      <c r="L127" s="766"/>
      <c r="M127" s="767"/>
      <c r="N127" s="767"/>
      <c r="O127" s="767"/>
      <c r="P127" s="768"/>
      <c r="Q127" s="758"/>
      <c r="R127" s="758"/>
      <c r="S127" s="758"/>
      <c r="T127" s="758"/>
      <c r="U127" s="758"/>
      <c r="V127" s="129"/>
      <c r="W127" s="129"/>
      <c r="X127" s="804"/>
      <c r="Y127" s="805"/>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 customHeight="1">
      <c r="A128" s="241">
        <f t="shared" si="5"/>
        <v>89</v>
      </c>
      <c r="B128" s="785"/>
      <c r="C128" s="786"/>
      <c r="D128" s="786"/>
      <c r="E128" s="786"/>
      <c r="F128" s="786"/>
      <c r="G128" s="786"/>
      <c r="H128" s="786"/>
      <c r="I128" s="786"/>
      <c r="J128" s="786"/>
      <c r="K128" s="786"/>
      <c r="L128" s="766"/>
      <c r="M128" s="767"/>
      <c r="N128" s="767"/>
      <c r="O128" s="767"/>
      <c r="P128" s="768"/>
      <c r="Q128" s="758"/>
      <c r="R128" s="758"/>
      <c r="S128" s="758"/>
      <c r="T128" s="758"/>
      <c r="U128" s="758"/>
      <c r="V128" s="129"/>
      <c r="W128" s="129"/>
      <c r="X128" s="804"/>
      <c r="Y128" s="805"/>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 customHeight="1">
      <c r="A129" s="241">
        <f t="shared" si="5"/>
        <v>90</v>
      </c>
      <c r="B129" s="785"/>
      <c r="C129" s="786"/>
      <c r="D129" s="786"/>
      <c r="E129" s="786"/>
      <c r="F129" s="786"/>
      <c r="G129" s="786"/>
      <c r="H129" s="786"/>
      <c r="I129" s="786"/>
      <c r="J129" s="786"/>
      <c r="K129" s="786"/>
      <c r="L129" s="766"/>
      <c r="M129" s="767"/>
      <c r="N129" s="767"/>
      <c r="O129" s="767"/>
      <c r="P129" s="768"/>
      <c r="Q129" s="758"/>
      <c r="R129" s="758"/>
      <c r="S129" s="758"/>
      <c r="T129" s="758"/>
      <c r="U129" s="758"/>
      <c r="V129" s="129"/>
      <c r="W129" s="129"/>
      <c r="X129" s="804"/>
      <c r="Y129" s="805"/>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 customHeight="1">
      <c r="A130" s="241">
        <f t="shared" si="5"/>
        <v>91</v>
      </c>
      <c r="B130" s="785"/>
      <c r="C130" s="786"/>
      <c r="D130" s="786"/>
      <c r="E130" s="786"/>
      <c r="F130" s="786"/>
      <c r="G130" s="786"/>
      <c r="H130" s="786"/>
      <c r="I130" s="786"/>
      <c r="J130" s="786"/>
      <c r="K130" s="786"/>
      <c r="L130" s="766"/>
      <c r="M130" s="767"/>
      <c r="N130" s="767"/>
      <c r="O130" s="767"/>
      <c r="P130" s="768"/>
      <c r="Q130" s="758"/>
      <c r="R130" s="758"/>
      <c r="S130" s="758"/>
      <c r="T130" s="758"/>
      <c r="U130" s="758"/>
      <c r="V130" s="129"/>
      <c r="W130" s="129"/>
      <c r="X130" s="804"/>
      <c r="Y130" s="805"/>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 customHeight="1">
      <c r="A131" s="241">
        <f t="shared" si="5"/>
        <v>92</v>
      </c>
      <c r="B131" s="785"/>
      <c r="C131" s="786"/>
      <c r="D131" s="786"/>
      <c r="E131" s="786"/>
      <c r="F131" s="786"/>
      <c r="G131" s="786"/>
      <c r="H131" s="786"/>
      <c r="I131" s="786"/>
      <c r="J131" s="786"/>
      <c r="K131" s="786"/>
      <c r="L131" s="766"/>
      <c r="M131" s="767"/>
      <c r="N131" s="767"/>
      <c r="O131" s="767"/>
      <c r="P131" s="768"/>
      <c r="Q131" s="758"/>
      <c r="R131" s="758"/>
      <c r="S131" s="758"/>
      <c r="T131" s="758"/>
      <c r="U131" s="758"/>
      <c r="V131" s="129"/>
      <c r="W131" s="129"/>
      <c r="X131" s="804"/>
      <c r="Y131" s="805"/>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 customHeight="1">
      <c r="A132" s="241">
        <f t="shared" ref="A132:A137" si="6">A131+1</f>
        <v>93</v>
      </c>
      <c r="B132" s="785"/>
      <c r="C132" s="786"/>
      <c r="D132" s="786"/>
      <c r="E132" s="786"/>
      <c r="F132" s="786"/>
      <c r="G132" s="786"/>
      <c r="H132" s="786"/>
      <c r="I132" s="786"/>
      <c r="J132" s="786"/>
      <c r="K132" s="786"/>
      <c r="L132" s="766"/>
      <c r="M132" s="767"/>
      <c r="N132" s="767"/>
      <c r="O132" s="767"/>
      <c r="P132" s="768"/>
      <c r="Q132" s="758"/>
      <c r="R132" s="758"/>
      <c r="S132" s="758"/>
      <c r="T132" s="758"/>
      <c r="U132" s="758"/>
      <c r="V132" s="129"/>
      <c r="W132" s="129"/>
      <c r="X132" s="804"/>
      <c r="Y132" s="805"/>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 customHeight="1">
      <c r="A133" s="241">
        <f t="shared" si="6"/>
        <v>94</v>
      </c>
      <c r="B133" s="785"/>
      <c r="C133" s="786"/>
      <c r="D133" s="786"/>
      <c r="E133" s="786"/>
      <c r="F133" s="786"/>
      <c r="G133" s="786"/>
      <c r="H133" s="786"/>
      <c r="I133" s="786"/>
      <c r="J133" s="786"/>
      <c r="K133" s="786"/>
      <c r="L133" s="766"/>
      <c r="M133" s="767"/>
      <c r="N133" s="767"/>
      <c r="O133" s="767"/>
      <c r="P133" s="768"/>
      <c r="Q133" s="758"/>
      <c r="R133" s="758"/>
      <c r="S133" s="758"/>
      <c r="T133" s="758"/>
      <c r="U133" s="758"/>
      <c r="V133" s="129"/>
      <c r="W133" s="129"/>
      <c r="X133" s="804"/>
      <c r="Y133" s="805"/>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 customHeight="1">
      <c r="A134" s="241">
        <f t="shared" si="6"/>
        <v>95</v>
      </c>
      <c r="B134" s="785"/>
      <c r="C134" s="786"/>
      <c r="D134" s="786"/>
      <c r="E134" s="786"/>
      <c r="F134" s="786"/>
      <c r="G134" s="786"/>
      <c r="H134" s="786"/>
      <c r="I134" s="786"/>
      <c r="J134" s="786"/>
      <c r="K134" s="786"/>
      <c r="L134" s="766"/>
      <c r="M134" s="767"/>
      <c r="N134" s="767"/>
      <c r="O134" s="767"/>
      <c r="P134" s="768"/>
      <c r="Q134" s="758"/>
      <c r="R134" s="758"/>
      <c r="S134" s="758"/>
      <c r="T134" s="758"/>
      <c r="U134" s="758"/>
      <c r="V134" s="129"/>
      <c r="W134" s="129"/>
      <c r="X134" s="804"/>
      <c r="Y134" s="805"/>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 customHeight="1">
      <c r="A135" s="241">
        <f t="shared" si="6"/>
        <v>96</v>
      </c>
      <c r="B135" s="785"/>
      <c r="C135" s="786"/>
      <c r="D135" s="786"/>
      <c r="E135" s="786"/>
      <c r="F135" s="786"/>
      <c r="G135" s="786"/>
      <c r="H135" s="786"/>
      <c r="I135" s="786"/>
      <c r="J135" s="786"/>
      <c r="K135" s="786"/>
      <c r="L135" s="766"/>
      <c r="M135" s="767"/>
      <c r="N135" s="767"/>
      <c r="O135" s="767"/>
      <c r="P135" s="768"/>
      <c r="Q135" s="758"/>
      <c r="R135" s="758"/>
      <c r="S135" s="758"/>
      <c r="T135" s="758"/>
      <c r="U135" s="758"/>
      <c r="V135" s="129"/>
      <c r="W135" s="129"/>
      <c r="X135" s="804"/>
      <c r="Y135" s="805"/>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 customHeight="1">
      <c r="A136" s="241">
        <f t="shared" si="6"/>
        <v>97</v>
      </c>
      <c r="B136" s="785"/>
      <c r="C136" s="786"/>
      <c r="D136" s="786"/>
      <c r="E136" s="786"/>
      <c r="F136" s="786"/>
      <c r="G136" s="786"/>
      <c r="H136" s="786"/>
      <c r="I136" s="786"/>
      <c r="J136" s="786"/>
      <c r="K136" s="786"/>
      <c r="L136" s="766"/>
      <c r="M136" s="767"/>
      <c r="N136" s="767"/>
      <c r="O136" s="767"/>
      <c r="P136" s="768"/>
      <c r="Q136" s="758"/>
      <c r="R136" s="758"/>
      <c r="S136" s="758"/>
      <c r="T136" s="758"/>
      <c r="U136" s="758"/>
      <c r="V136" s="129"/>
      <c r="W136" s="129"/>
      <c r="X136" s="804"/>
      <c r="Y136" s="805"/>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 customHeight="1">
      <c r="A137" s="241">
        <f t="shared" si="6"/>
        <v>98</v>
      </c>
      <c r="B137" s="785"/>
      <c r="C137" s="786"/>
      <c r="D137" s="786"/>
      <c r="E137" s="786"/>
      <c r="F137" s="786"/>
      <c r="G137" s="786"/>
      <c r="H137" s="786"/>
      <c r="I137" s="786"/>
      <c r="J137" s="786"/>
      <c r="K137" s="786"/>
      <c r="L137" s="766"/>
      <c r="M137" s="767"/>
      <c r="N137" s="767"/>
      <c r="O137" s="767"/>
      <c r="P137" s="768"/>
      <c r="Q137" s="758"/>
      <c r="R137" s="758"/>
      <c r="S137" s="758"/>
      <c r="T137" s="758"/>
      <c r="U137" s="758"/>
      <c r="V137" s="129"/>
      <c r="W137" s="129"/>
      <c r="X137" s="804"/>
      <c r="Y137" s="805"/>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 customHeight="1">
      <c r="A138" s="241">
        <f>A137+1</f>
        <v>99</v>
      </c>
      <c r="B138" s="785"/>
      <c r="C138" s="786"/>
      <c r="D138" s="786"/>
      <c r="E138" s="786"/>
      <c r="F138" s="786"/>
      <c r="G138" s="786"/>
      <c r="H138" s="786"/>
      <c r="I138" s="786"/>
      <c r="J138" s="786"/>
      <c r="K138" s="786"/>
      <c r="L138" s="766"/>
      <c r="M138" s="767"/>
      <c r="N138" s="767"/>
      <c r="O138" s="767"/>
      <c r="P138" s="768"/>
      <c r="Q138" s="758"/>
      <c r="R138" s="758"/>
      <c r="S138" s="758"/>
      <c r="T138" s="758"/>
      <c r="U138" s="758"/>
      <c r="V138" s="129"/>
      <c r="W138" s="129"/>
      <c r="X138" s="804"/>
      <c r="Y138" s="805"/>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 customHeight="1" thickBot="1">
      <c r="A139" s="675">
        <f>A138+1</f>
        <v>100</v>
      </c>
      <c r="B139" s="787"/>
      <c r="C139" s="788"/>
      <c r="D139" s="788"/>
      <c r="E139" s="788"/>
      <c r="F139" s="788"/>
      <c r="G139" s="788"/>
      <c r="H139" s="788"/>
      <c r="I139" s="788"/>
      <c r="J139" s="788"/>
      <c r="K139" s="788"/>
      <c r="L139" s="782"/>
      <c r="M139" s="783"/>
      <c r="N139" s="783"/>
      <c r="O139" s="783"/>
      <c r="P139" s="784"/>
      <c r="Q139" s="757"/>
      <c r="R139" s="757"/>
      <c r="S139" s="757"/>
      <c r="T139" s="757"/>
      <c r="U139" s="757"/>
      <c r="V139" s="130"/>
      <c r="W139" s="130"/>
      <c r="X139" s="809"/>
      <c r="Y139" s="810"/>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00"/>
    <pageSetUpPr fitToPage="1"/>
  </sheetPr>
  <dimension ref="A1:BE169"/>
  <sheetViews>
    <sheetView view="pageBreakPreview" zoomScaleNormal="120" zoomScaleSheetLayoutView="100" zoomScalePageLayoutView="64" workbookViewId="0">
      <selection activeCell="Q18" sqref="Q18:V1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2" t="s">
        <v>174</v>
      </c>
      <c r="AD1" s="943"/>
      <c r="AE1" s="943"/>
      <c r="AF1" s="942" t="str">
        <f>IF(基本情報入力シート!V16="", "", 基本情報入力シート!V16)</f>
        <v/>
      </c>
      <c r="AG1" s="943"/>
      <c r="AH1" s="943"/>
      <c r="AI1" s="943"/>
      <c r="AJ1" s="943"/>
      <c r="AK1" s="968"/>
      <c r="AL1" s="59"/>
      <c r="AM1" s="59"/>
      <c r="AN1" s="59"/>
      <c r="AO1" s="59"/>
      <c r="AP1" s="59"/>
      <c r="AQ1" s="59"/>
      <c r="AR1" s="59"/>
      <c r="AS1" s="59"/>
      <c r="AT1" s="59"/>
      <c r="AU1" s="59"/>
      <c r="AV1" s="59"/>
      <c r="AW1" s="59"/>
      <c r="AX1" s="59"/>
      <c r="AY1" s="59"/>
      <c r="BA1" s="842" t="s">
        <v>175</v>
      </c>
      <c r="BB1" s="842"/>
      <c r="BC1" s="842"/>
      <c r="BD1" s="842"/>
      <c r="BE1" s="842"/>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2" t="str">
        <f>IF(基本情報入力シート!V14="", "",基本情報入力シート!V14)</f>
        <v/>
      </c>
      <c r="BB2" s="842"/>
      <c r="BC2" s="842"/>
      <c r="BD2" s="842"/>
      <c r="BE2" s="842"/>
    </row>
    <row r="3" spans="1:57" ht="18.600000000000001" customHeight="1">
      <c r="A3" s="59"/>
      <c r="B3" s="969" t="s">
        <v>176</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386"/>
      <c r="AM3" s="387"/>
      <c r="AN3" s="59"/>
      <c r="AO3" s="59"/>
      <c r="AP3" s="59"/>
      <c r="AQ3" s="59"/>
      <c r="AR3" s="59"/>
      <c r="AS3" s="59"/>
      <c r="AT3" s="59"/>
      <c r="AU3" s="59"/>
      <c r="AV3" s="59"/>
      <c r="AW3" s="59"/>
      <c r="AX3" s="59"/>
      <c r="AY3" s="59"/>
      <c r="BA3" s="842"/>
      <c r="BB3" s="842"/>
      <c r="BC3" s="842"/>
      <c r="BD3" s="842"/>
      <c r="BE3" s="842"/>
    </row>
    <row r="4" spans="1:57" ht="30.6" customHeight="1">
      <c r="A4" s="982" t="str">
        <f>IF(BA2="補助金様式を都道府県に提出", "！基本情報入力シート「１　提出の目的と提出先の自治体名」にて「補助金様式を都道府県に提出」が選択されているため、この様式はグレーアウトされています。", "")</f>
        <v/>
      </c>
      <c r="B4" s="982"/>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c r="AD4" s="982"/>
      <c r="AE4" s="982"/>
      <c r="AF4" s="982"/>
      <c r="AG4" s="982"/>
      <c r="AH4" s="982"/>
      <c r="AI4" s="982"/>
      <c r="AJ4" s="982"/>
      <c r="AK4" s="982"/>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70" t="s">
        <v>13</v>
      </c>
      <c r="C6" s="971"/>
      <c r="D6" s="971"/>
      <c r="E6" s="971"/>
      <c r="F6" s="971"/>
      <c r="G6" s="972"/>
      <c r="H6" s="964" t="str">
        <f>IF(基本情報入力シート!L21="","",基本情報入力シート!L21)</f>
        <v/>
      </c>
      <c r="I6" s="965"/>
      <c r="J6" s="965"/>
      <c r="K6" s="965"/>
      <c r="L6" s="965"/>
      <c r="M6" s="965"/>
      <c r="N6" s="965"/>
      <c r="O6" s="965"/>
      <c r="P6" s="965"/>
      <c r="Q6" s="965"/>
      <c r="R6" s="965"/>
      <c r="S6" s="965"/>
      <c r="T6" s="965"/>
      <c r="U6" s="965"/>
      <c r="V6" s="965"/>
      <c r="W6" s="965"/>
      <c r="X6" s="965"/>
      <c r="Y6" s="965"/>
      <c r="Z6" s="965"/>
      <c r="AA6" s="965"/>
      <c r="AB6" s="965"/>
      <c r="AC6" s="965"/>
      <c r="AD6" s="965"/>
      <c r="AE6" s="965"/>
      <c r="AF6" s="965"/>
      <c r="AG6" s="965"/>
      <c r="AH6" s="965"/>
      <c r="AI6" s="965"/>
      <c r="AJ6" s="965"/>
      <c r="AK6" s="966"/>
      <c r="AL6" s="60"/>
      <c r="AM6" s="60"/>
      <c r="AN6" s="60"/>
      <c r="AO6" s="60"/>
      <c r="AP6" s="60"/>
      <c r="AQ6" s="60"/>
      <c r="AR6" s="60"/>
      <c r="AS6" s="60"/>
      <c r="AT6" s="60"/>
      <c r="AU6" s="60"/>
      <c r="AV6" s="60"/>
      <c r="AW6" s="60"/>
      <c r="AX6" s="60"/>
      <c r="AY6" s="60"/>
    </row>
    <row r="7" spans="1:57" s="29" customFormat="1" ht="25.5" customHeight="1">
      <c r="A7" s="60"/>
      <c r="B7" s="973" t="s">
        <v>178</v>
      </c>
      <c r="C7" s="974"/>
      <c r="D7" s="974"/>
      <c r="E7" s="974"/>
      <c r="F7" s="974"/>
      <c r="G7" s="975"/>
      <c r="H7" s="976" t="str">
        <f>IF(基本情報入力シート!L22="","",基本情報入力シート!L22)</f>
        <v/>
      </c>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8"/>
      <c r="AL7" s="60"/>
      <c r="AM7" s="60"/>
      <c r="AN7" s="60"/>
      <c r="AO7" s="60"/>
      <c r="AP7" s="60"/>
      <c r="AQ7" s="60"/>
      <c r="AR7" s="60"/>
      <c r="AS7" s="60"/>
      <c r="AT7" s="60"/>
      <c r="AU7" s="60"/>
      <c r="AV7" s="60"/>
      <c r="AW7" s="60"/>
      <c r="AX7" s="60"/>
      <c r="AY7" s="60"/>
    </row>
    <row r="8" spans="1:57" s="29" customFormat="1" ht="12.75" customHeight="1">
      <c r="A8" s="60"/>
      <c r="B8" s="951" t="s">
        <v>179</v>
      </c>
      <c r="C8" s="952"/>
      <c r="D8" s="952"/>
      <c r="E8" s="952"/>
      <c r="F8" s="952"/>
      <c r="G8" s="953"/>
      <c r="H8" s="389" t="s">
        <v>16</v>
      </c>
      <c r="I8" s="967" t="str">
        <f>IF(基本情報入力シート!AM24="－","",基本情報入力シート!AM24)</f>
        <v>-</v>
      </c>
      <c r="J8" s="967"/>
      <c r="K8" s="967"/>
      <c r="L8" s="967"/>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4"/>
      <c r="C9" s="955"/>
      <c r="D9" s="955"/>
      <c r="E9" s="955"/>
      <c r="F9" s="955"/>
      <c r="G9" s="956"/>
      <c r="H9" s="957" t="str">
        <f>IF(基本情報入力シート!L24="","",基本情報入力シート!L24)</f>
        <v/>
      </c>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60"/>
      <c r="AM9" s="60"/>
      <c r="AN9" s="60"/>
      <c r="AO9" s="60"/>
      <c r="AP9" s="60"/>
      <c r="AQ9" s="60"/>
      <c r="AR9" s="60"/>
      <c r="AS9" s="60"/>
      <c r="AT9" s="60"/>
      <c r="AU9" s="60"/>
      <c r="AV9" s="60"/>
      <c r="AW9" s="60"/>
      <c r="AX9" s="60"/>
      <c r="AY9" s="60" t="b">
        <v>1</v>
      </c>
    </row>
    <row r="10" spans="1:57" s="29" customFormat="1" ht="16.5" customHeight="1">
      <c r="A10" s="60"/>
      <c r="B10" s="954"/>
      <c r="C10" s="955"/>
      <c r="D10" s="955"/>
      <c r="E10" s="955"/>
      <c r="F10" s="955"/>
      <c r="G10" s="956"/>
      <c r="H10" s="958" t="str">
        <f>IF(基本情報入力シート!L25="","",基本情報入力シート!L25)</f>
        <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60"/>
      <c r="AM10" s="60"/>
      <c r="AN10" s="60"/>
      <c r="AO10" s="60"/>
      <c r="AP10" s="60"/>
      <c r="AQ10" s="60"/>
      <c r="AR10" s="60"/>
      <c r="AS10" s="60"/>
      <c r="AT10" s="60"/>
      <c r="AU10" s="60"/>
      <c r="AV10" s="60"/>
      <c r="AW10" s="60"/>
      <c r="AX10" s="60"/>
      <c r="AY10" s="60"/>
    </row>
    <row r="11" spans="1:57" s="29" customFormat="1" ht="13.5" customHeight="1">
      <c r="A11" s="60"/>
      <c r="B11" s="961" t="s">
        <v>13</v>
      </c>
      <c r="C11" s="962"/>
      <c r="D11" s="962"/>
      <c r="E11" s="962"/>
      <c r="F11" s="962"/>
      <c r="G11" s="963"/>
      <c r="H11" s="964" t="str">
        <f>IF(基本情報入力シート!L29="","",基本情報入力シート!L29)</f>
        <v/>
      </c>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6"/>
      <c r="AL11" s="60"/>
      <c r="AM11" s="60"/>
      <c r="AN11" s="60"/>
      <c r="AO11" s="60"/>
      <c r="AP11" s="60"/>
      <c r="AQ11" s="60"/>
      <c r="AR11" s="60"/>
      <c r="AS11" s="60"/>
      <c r="AT11" s="60"/>
      <c r="AU11" s="60"/>
      <c r="AV11" s="60"/>
      <c r="AW11" s="60"/>
      <c r="AX11" s="60"/>
      <c r="AY11" s="60"/>
    </row>
    <row r="12" spans="1:57" s="29" customFormat="1" ht="22.5" customHeight="1">
      <c r="A12" s="60"/>
      <c r="B12" s="954" t="s">
        <v>180</v>
      </c>
      <c r="C12" s="955"/>
      <c r="D12" s="955"/>
      <c r="E12" s="955"/>
      <c r="F12" s="955"/>
      <c r="G12" s="956"/>
      <c r="H12" s="979" t="str">
        <f>IF(基本情報入力シート!L30="","",基本情報入力シート!L30)</f>
        <v/>
      </c>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1"/>
      <c r="AL12" s="60"/>
      <c r="AM12" s="60"/>
      <c r="AN12" s="60"/>
      <c r="AO12" s="60"/>
      <c r="AP12" s="60"/>
      <c r="AQ12" s="60"/>
      <c r="AR12" s="60"/>
      <c r="AS12" s="60"/>
      <c r="AT12" s="60"/>
      <c r="AU12" s="60"/>
      <c r="AV12" s="60"/>
      <c r="AW12" s="60"/>
      <c r="AX12" s="60"/>
      <c r="AY12" s="60"/>
    </row>
    <row r="13" spans="1:57" s="29" customFormat="1" ht="18.75" customHeight="1">
      <c r="A13" s="60"/>
      <c r="B13" s="944" t="s">
        <v>181</v>
      </c>
      <c r="C13" s="944"/>
      <c r="D13" s="944"/>
      <c r="E13" s="944"/>
      <c r="F13" s="944"/>
      <c r="G13" s="944"/>
      <c r="H13" s="945" t="s">
        <v>27</v>
      </c>
      <c r="I13" s="944"/>
      <c r="J13" s="944"/>
      <c r="K13" s="944"/>
      <c r="L13" s="946" t="str">
        <f>IF(基本情報入力シート!L31="","",基本情報入力シート!L31)</f>
        <v/>
      </c>
      <c r="M13" s="947"/>
      <c r="N13" s="947"/>
      <c r="O13" s="947"/>
      <c r="P13" s="947"/>
      <c r="Q13" s="947"/>
      <c r="R13" s="947"/>
      <c r="S13" s="947"/>
      <c r="T13" s="947"/>
      <c r="U13" s="948"/>
      <c r="V13" s="949" t="s">
        <v>28</v>
      </c>
      <c r="W13" s="950"/>
      <c r="X13" s="950"/>
      <c r="Y13" s="945"/>
      <c r="Z13" s="946" t="str">
        <f>IF(基本情報入力シート!L32="","",基本情報入力シート!L32)</f>
        <v/>
      </c>
      <c r="AA13" s="947"/>
      <c r="AB13" s="947"/>
      <c r="AC13" s="947"/>
      <c r="AD13" s="947"/>
      <c r="AE13" s="947"/>
      <c r="AF13" s="947"/>
      <c r="AG13" s="947"/>
      <c r="AH13" s="947"/>
      <c r="AI13" s="947"/>
      <c r="AJ13" s="947"/>
      <c r="AK13" s="948"/>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95" t="s">
        <v>183</v>
      </c>
      <c r="C16" s="996"/>
      <c r="D16" s="996"/>
      <c r="E16" s="996"/>
      <c r="F16" s="996"/>
      <c r="G16" s="996"/>
      <c r="H16" s="996"/>
      <c r="I16" s="996"/>
      <c r="J16" s="996"/>
      <c r="K16" s="996"/>
      <c r="L16" s="996"/>
      <c r="M16" s="996"/>
      <c r="N16" s="996"/>
      <c r="O16" s="996"/>
      <c r="P16" s="996"/>
      <c r="Q16" s="996"/>
      <c r="R16" s="996"/>
      <c r="S16" s="996"/>
      <c r="T16" s="996"/>
      <c r="U16" s="996"/>
      <c r="V16" s="996"/>
      <c r="W16" s="997"/>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924" t="s">
        <v>185</v>
      </c>
      <c r="D17" s="924"/>
      <c r="E17" s="924"/>
      <c r="F17" s="924"/>
      <c r="G17" s="924"/>
      <c r="H17" s="924"/>
      <c r="I17" s="924"/>
      <c r="J17" s="924"/>
      <c r="K17" s="924"/>
      <c r="L17" s="924"/>
      <c r="M17" s="924"/>
      <c r="N17" s="924"/>
      <c r="O17" s="924"/>
      <c r="P17" s="984"/>
      <c r="Q17" s="985">
        <f>'2-2（処遇改善加算　個表）'!L5</f>
        <v>0</v>
      </c>
      <c r="R17" s="986"/>
      <c r="S17" s="986"/>
      <c r="T17" s="986"/>
      <c r="U17" s="986"/>
      <c r="V17" s="987"/>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83" t="s">
        <v>188</v>
      </c>
      <c r="D18" s="983"/>
      <c r="E18" s="983"/>
      <c r="F18" s="983"/>
      <c r="G18" s="983"/>
      <c r="H18" s="983"/>
      <c r="I18" s="983"/>
      <c r="J18" s="983"/>
      <c r="K18" s="983"/>
      <c r="L18" s="983"/>
      <c r="M18" s="983"/>
      <c r="N18" s="983"/>
      <c r="O18" s="983"/>
      <c r="P18" s="983"/>
      <c r="Q18" s="992"/>
      <c r="R18" s="993"/>
      <c r="S18" s="993"/>
      <c r="T18" s="993"/>
      <c r="U18" s="993"/>
      <c r="V18" s="994"/>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83" t="s">
        <v>191</v>
      </c>
      <c r="D19" s="924"/>
      <c r="E19" s="924"/>
      <c r="F19" s="924"/>
      <c r="G19" s="924"/>
      <c r="H19" s="924"/>
      <c r="I19" s="924"/>
      <c r="J19" s="924"/>
      <c r="K19" s="924"/>
      <c r="L19" s="924"/>
      <c r="M19" s="924"/>
      <c r="N19" s="924"/>
      <c r="O19" s="924"/>
      <c r="P19" s="984"/>
      <c r="Q19" s="985">
        <f>Q17+Q18</f>
        <v>0</v>
      </c>
      <c r="R19" s="986"/>
      <c r="S19" s="986"/>
      <c r="T19" s="986"/>
      <c r="U19" s="986"/>
      <c r="V19" s="987"/>
      <c r="W19" s="398" t="s">
        <v>186</v>
      </c>
      <c r="X19" s="64" t="s">
        <v>189</v>
      </c>
      <c r="Y19" s="928" t="str">
        <f>IF(H7="", "", IFERROR(IF(Q20&gt;=Q19,"○","×"),""))</f>
        <v/>
      </c>
      <c r="Z19" s="59"/>
      <c r="AA19" s="59"/>
      <c r="AB19" s="59"/>
      <c r="AC19" s="59"/>
      <c r="AD19" s="59"/>
      <c r="AE19" s="59"/>
      <c r="AF19" s="59"/>
      <c r="AG19" s="59"/>
      <c r="AH19" s="59"/>
      <c r="AI19" s="59"/>
      <c r="AJ19" s="59"/>
      <c r="AK19" s="59"/>
      <c r="AL19" s="59"/>
      <c r="AM19" s="988" t="s">
        <v>192</v>
      </c>
      <c r="AN19" s="989"/>
      <c r="AO19" s="989"/>
      <c r="AP19" s="989"/>
      <c r="AQ19" s="989"/>
      <c r="AR19" s="989"/>
      <c r="AS19" s="989"/>
      <c r="AT19" s="989"/>
      <c r="AU19" s="989"/>
      <c r="AV19" s="989"/>
      <c r="AW19" s="989"/>
      <c r="AX19" s="989"/>
      <c r="AY19" s="990"/>
    </row>
    <row r="20" spans="1:51" ht="38.450000000000003" customHeight="1" thickBot="1">
      <c r="A20" s="59"/>
      <c r="B20" s="399" t="s">
        <v>193</v>
      </c>
      <c r="C20" s="991" t="s">
        <v>194</v>
      </c>
      <c r="D20" s="991"/>
      <c r="E20" s="991"/>
      <c r="F20" s="991"/>
      <c r="G20" s="991"/>
      <c r="H20" s="991"/>
      <c r="I20" s="991"/>
      <c r="J20" s="991"/>
      <c r="K20" s="991"/>
      <c r="L20" s="991"/>
      <c r="M20" s="991"/>
      <c r="N20" s="991"/>
      <c r="O20" s="991"/>
      <c r="P20" s="991"/>
      <c r="Q20" s="992"/>
      <c r="R20" s="993"/>
      <c r="S20" s="993"/>
      <c r="T20" s="993"/>
      <c r="U20" s="993"/>
      <c r="V20" s="994"/>
      <c r="W20" s="400" t="s">
        <v>186</v>
      </c>
      <c r="X20" s="64" t="s">
        <v>189</v>
      </c>
      <c r="Y20" s="929"/>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196</v>
      </c>
      <c r="C23" s="921" t="s">
        <v>197</v>
      </c>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59"/>
      <c r="AM23" s="59"/>
      <c r="AN23" s="59"/>
      <c r="AO23" s="59"/>
      <c r="AP23" s="59"/>
      <c r="AQ23" s="59"/>
      <c r="AR23" s="59"/>
      <c r="AS23" s="59"/>
      <c r="AT23" s="59"/>
      <c r="AU23" s="59"/>
      <c r="AV23" s="59"/>
      <c r="AW23" s="59"/>
      <c r="AX23" s="59"/>
      <c r="AY23" s="59"/>
    </row>
    <row r="24" spans="1:51" ht="25.15" customHeight="1">
      <c r="A24" s="59"/>
      <c r="B24" s="405" t="s">
        <v>196</v>
      </c>
      <c r="C24" s="921" t="s">
        <v>198</v>
      </c>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22" t="s">
        <v>199</v>
      </c>
      <c r="C26" s="922"/>
      <c r="D26" s="922"/>
      <c r="E26" s="922"/>
      <c r="F26" s="922"/>
      <c r="G26" s="922"/>
      <c r="H26" s="922"/>
      <c r="I26" s="922"/>
      <c r="J26" s="922"/>
      <c r="K26" s="922"/>
      <c r="L26" s="922"/>
      <c r="M26" s="922"/>
      <c r="N26" s="922"/>
      <c r="O26" s="922"/>
      <c r="P26" s="922"/>
      <c r="Q26" s="922"/>
      <c r="R26" s="922"/>
      <c r="S26" s="922"/>
      <c r="T26" s="922"/>
      <c r="U26" s="922"/>
      <c r="V26" s="922"/>
      <c r="W26" s="922"/>
      <c r="X26" s="922"/>
      <c r="Y26" s="922"/>
      <c r="Z26" s="922"/>
      <c r="AA26" s="922"/>
      <c r="AB26" s="922"/>
      <c r="AC26" s="922"/>
      <c r="AD26" s="922"/>
      <c r="AE26" s="922"/>
      <c r="AF26" s="922"/>
      <c r="AG26" s="922"/>
      <c r="AH26" s="922"/>
      <c r="AI26" s="922"/>
      <c r="AJ26" s="922"/>
      <c r="AK26" s="922"/>
      <c r="AL26" s="59"/>
      <c r="AM26" s="59"/>
      <c r="AN26" s="59"/>
      <c r="AO26" s="59"/>
      <c r="AP26" s="59"/>
      <c r="AQ26" s="59"/>
      <c r="AR26" s="59"/>
      <c r="AS26" s="59"/>
      <c r="AT26" s="59"/>
      <c r="AU26" s="59"/>
      <c r="AV26" s="59"/>
      <c r="AW26" s="59"/>
      <c r="AX26" s="59"/>
      <c r="AY26" s="59"/>
    </row>
    <row r="27" spans="1:51" ht="18" customHeight="1" thickBot="1">
      <c r="A27" s="59"/>
      <c r="B27" s="923" t="s">
        <v>200</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59"/>
      <c r="AM27" s="59"/>
      <c r="AN27" s="59"/>
      <c r="AO27" s="59"/>
      <c r="AP27" s="59"/>
      <c r="AQ27" s="59"/>
      <c r="AR27" s="59"/>
      <c r="AS27" s="408"/>
      <c r="AT27" s="59"/>
      <c r="AU27" s="59"/>
      <c r="AV27" s="59"/>
      <c r="AW27" s="59"/>
      <c r="AX27" s="59"/>
      <c r="AY27" s="59"/>
    </row>
    <row r="28" spans="1:51" ht="18" customHeight="1" thickBot="1">
      <c r="A28" s="59"/>
      <c r="B28" s="933" t="s">
        <v>2566</v>
      </c>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924" t="s">
        <v>201</v>
      </c>
      <c r="D29" s="924"/>
      <c r="E29" s="924"/>
      <c r="F29" s="924"/>
      <c r="G29" s="924"/>
      <c r="H29" s="924"/>
      <c r="I29" s="924"/>
      <c r="J29" s="924"/>
      <c r="K29" s="924"/>
      <c r="L29" s="924"/>
      <c r="M29" s="924"/>
      <c r="N29" s="924"/>
      <c r="O29" s="924"/>
      <c r="P29" s="924"/>
      <c r="Q29" s="924"/>
      <c r="R29" s="924"/>
      <c r="S29" s="924"/>
      <c r="T29" s="925">
        <f>'2-2（処遇改善加算　個表）'!L6</f>
        <v>0</v>
      </c>
      <c r="U29" s="926"/>
      <c r="V29" s="926"/>
      <c r="W29" s="926"/>
      <c r="X29" s="926"/>
      <c r="Y29" s="927"/>
      <c r="Z29" s="398" t="s">
        <v>186</v>
      </c>
      <c r="AA29" s="112" t="s">
        <v>189</v>
      </c>
      <c r="AB29" s="928" t="str">
        <f>IF(H7="", "", IFERROR(IF(T30&gt;=T29,"○","×"),""))</f>
        <v/>
      </c>
      <c r="AC29" s="413"/>
      <c r="AD29" s="414"/>
      <c r="AE29" s="414"/>
      <c r="AF29" s="414"/>
      <c r="AG29" s="414"/>
      <c r="AH29" s="414"/>
      <c r="AI29" s="414"/>
      <c r="AJ29" s="414"/>
      <c r="AK29" s="414"/>
      <c r="AL29" s="59"/>
      <c r="AM29" s="844" t="s">
        <v>202</v>
      </c>
      <c r="AN29" s="845"/>
      <c r="AO29" s="845"/>
      <c r="AP29" s="845"/>
      <c r="AQ29" s="845"/>
      <c r="AR29" s="845"/>
      <c r="AS29" s="845"/>
      <c r="AT29" s="845"/>
      <c r="AU29" s="845"/>
      <c r="AV29" s="845"/>
      <c r="AW29" s="845"/>
      <c r="AX29" s="845"/>
      <c r="AY29" s="846"/>
    </row>
    <row r="30" spans="1:51" ht="28.5" customHeight="1" thickBot="1">
      <c r="A30" s="59"/>
      <c r="B30" s="412" t="s">
        <v>187</v>
      </c>
      <c r="C30" s="983" t="s">
        <v>203</v>
      </c>
      <c r="D30" s="983"/>
      <c r="E30" s="983"/>
      <c r="F30" s="983"/>
      <c r="G30" s="983"/>
      <c r="H30" s="983"/>
      <c r="I30" s="983"/>
      <c r="J30" s="983"/>
      <c r="K30" s="983"/>
      <c r="L30" s="983"/>
      <c r="M30" s="983"/>
      <c r="N30" s="983"/>
      <c r="O30" s="983"/>
      <c r="P30" s="983"/>
      <c r="Q30" s="983"/>
      <c r="R30" s="983"/>
      <c r="S30" s="983"/>
      <c r="T30" s="998"/>
      <c r="U30" s="999"/>
      <c r="V30" s="999"/>
      <c r="W30" s="999"/>
      <c r="X30" s="999"/>
      <c r="Y30" s="1000"/>
      <c r="Z30" s="395" t="s">
        <v>186</v>
      </c>
      <c r="AA30" s="112" t="s">
        <v>189</v>
      </c>
      <c r="AB30" s="929"/>
      <c r="AC30" s="413"/>
      <c r="AD30" s="414"/>
      <c r="AE30" s="414"/>
      <c r="AF30" s="414"/>
      <c r="AG30" s="414"/>
      <c r="AH30" s="414"/>
      <c r="AI30" s="414"/>
      <c r="AJ30" s="414"/>
      <c r="AK30" s="414"/>
      <c r="AL30" s="59"/>
      <c r="AM30" s="847"/>
      <c r="AN30" s="848"/>
      <c r="AO30" s="848"/>
      <c r="AP30" s="848"/>
      <c r="AQ30" s="848"/>
      <c r="AR30" s="848"/>
      <c r="AS30" s="848"/>
      <c r="AT30" s="848"/>
      <c r="AU30" s="848"/>
      <c r="AV30" s="848"/>
      <c r="AW30" s="848"/>
      <c r="AX30" s="848"/>
      <c r="AY30" s="849"/>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196</v>
      </c>
      <c r="C33" s="1009" t="s">
        <v>204</v>
      </c>
      <c r="D33" s="1009"/>
      <c r="E33" s="1009"/>
      <c r="F33" s="1009"/>
      <c r="G33" s="1009"/>
      <c r="H33" s="1009"/>
      <c r="I33" s="1009"/>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1010" t="s">
        <v>205</v>
      </c>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59"/>
      <c r="AM35" s="59"/>
      <c r="AN35" s="59"/>
      <c r="AO35" s="59"/>
      <c r="AP35" s="59"/>
      <c r="AQ35" s="59"/>
      <c r="AR35" s="59"/>
      <c r="AS35" s="59"/>
      <c r="AT35" s="59"/>
      <c r="AU35" s="59"/>
      <c r="AV35" s="59"/>
      <c r="AW35" s="59"/>
      <c r="AX35" s="59"/>
      <c r="AY35" s="59"/>
    </row>
    <row r="36" spans="1:56" ht="19.149999999999999" customHeight="1" thickBot="1">
      <c r="A36" s="59"/>
      <c r="B36" s="933" t="s">
        <v>2567</v>
      </c>
      <c r="C36" s="924"/>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828" t="s">
        <v>206</v>
      </c>
      <c r="D37" s="828"/>
      <c r="E37" s="828"/>
      <c r="F37" s="828"/>
      <c r="G37" s="828"/>
      <c r="H37" s="828"/>
      <c r="I37" s="828"/>
      <c r="J37" s="828"/>
      <c r="K37" s="828"/>
      <c r="L37" s="828"/>
      <c r="M37" s="828"/>
      <c r="N37" s="828"/>
      <c r="O37" s="828"/>
      <c r="P37" s="828"/>
      <c r="Q37" s="828"/>
      <c r="R37" s="828"/>
      <c r="S37" s="829"/>
      <c r="T37" s="1011">
        <f>'2-2（処遇改善加算　個表）'!L7</f>
        <v>0</v>
      </c>
      <c r="U37" s="1012"/>
      <c r="V37" s="1012"/>
      <c r="W37" s="1012"/>
      <c r="X37" s="1012"/>
      <c r="Y37" s="420" t="s">
        <v>186</v>
      </c>
      <c r="Z37" s="421" t="s">
        <v>189</v>
      </c>
      <c r="AA37" s="422"/>
      <c r="AB37" s="59"/>
      <c r="AC37" s="59"/>
      <c r="AD37" s="59"/>
      <c r="AE37" s="59"/>
      <c r="AF37" s="59"/>
      <c r="AG37" s="59" t="s">
        <v>189</v>
      </c>
      <c r="AH37" s="423" t="str">
        <f>IF(T38&lt;T37,"×","")</f>
        <v/>
      </c>
      <c r="AI37" s="59"/>
      <c r="AJ37" s="59"/>
      <c r="AK37" s="59"/>
      <c r="AL37" s="59"/>
      <c r="AM37" s="915" t="s">
        <v>207</v>
      </c>
      <c r="AN37" s="916"/>
      <c r="AO37" s="916"/>
      <c r="AP37" s="916"/>
      <c r="AQ37" s="916"/>
      <c r="AR37" s="916"/>
      <c r="AS37" s="916"/>
      <c r="AT37" s="916"/>
      <c r="AU37" s="916"/>
      <c r="AV37" s="916"/>
      <c r="AW37" s="916"/>
      <c r="AX37" s="916"/>
      <c r="AY37" s="917"/>
    </row>
    <row r="38" spans="1:56" ht="19.899999999999999" customHeight="1" thickBot="1">
      <c r="A38" s="59"/>
      <c r="B38" s="616" t="s">
        <v>187</v>
      </c>
      <c r="C38" s="830" t="s">
        <v>208</v>
      </c>
      <c r="D38" s="830"/>
      <c r="E38" s="830"/>
      <c r="F38" s="830"/>
      <c r="G38" s="830"/>
      <c r="H38" s="830"/>
      <c r="I38" s="830"/>
      <c r="J38" s="830"/>
      <c r="K38" s="830"/>
      <c r="L38" s="830"/>
      <c r="M38" s="830"/>
      <c r="N38" s="830"/>
      <c r="O38" s="830"/>
      <c r="P38" s="830"/>
      <c r="Q38" s="830"/>
      <c r="R38" s="830"/>
      <c r="S38" s="831"/>
      <c r="T38" s="992"/>
      <c r="U38" s="993"/>
      <c r="V38" s="993"/>
      <c r="W38" s="993"/>
      <c r="X38" s="994"/>
      <c r="Y38" s="424" t="s">
        <v>186</v>
      </c>
      <c r="Z38" s="36"/>
      <c r="AA38" s="425" t="s">
        <v>209</v>
      </c>
      <c r="AB38" s="835">
        <f>IFERROR(T39/T37*100,0)</f>
        <v>0</v>
      </c>
      <c r="AC38" s="836"/>
      <c r="AD38" s="837"/>
      <c r="AE38" s="426" t="s">
        <v>210</v>
      </c>
      <c r="AF38" s="426" t="s">
        <v>211</v>
      </c>
      <c r="AG38" s="59" t="s">
        <v>189</v>
      </c>
      <c r="AH38" s="396" t="str">
        <f>IF(OR(T37=0, T37=""),"",(IF(AND(AB38&gt;=200/3, T38&gt;=T39),"○","×")))</f>
        <v/>
      </c>
      <c r="AI38" s="406"/>
      <c r="AJ38" s="406"/>
      <c r="AK38" s="406"/>
      <c r="AL38" s="59"/>
      <c r="AM38" s="851" t="s">
        <v>212</v>
      </c>
      <c r="AN38" s="852"/>
      <c r="AO38" s="852"/>
      <c r="AP38" s="852"/>
      <c r="AQ38" s="852"/>
      <c r="AR38" s="852"/>
      <c r="AS38" s="852"/>
      <c r="AT38" s="852"/>
      <c r="AU38" s="852"/>
      <c r="AV38" s="852"/>
      <c r="AW38" s="852"/>
      <c r="AX38" s="852"/>
      <c r="AY38" s="853"/>
    </row>
    <row r="39" spans="1:56" ht="19.899999999999999" customHeight="1" thickBot="1">
      <c r="A39" s="59"/>
      <c r="B39" s="427"/>
      <c r="C39" s="1001" t="s">
        <v>213</v>
      </c>
      <c r="D39" s="1002"/>
      <c r="E39" s="1002"/>
      <c r="F39" s="1002"/>
      <c r="G39" s="1002"/>
      <c r="H39" s="1002"/>
      <c r="I39" s="1002"/>
      <c r="J39" s="1002"/>
      <c r="K39" s="1002"/>
      <c r="L39" s="1002"/>
      <c r="M39" s="1002"/>
      <c r="N39" s="1002"/>
      <c r="O39" s="1002"/>
      <c r="P39" s="1002"/>
      <c r="Q39" s="1002"/>
      <c r="R39" s="1002"/>
      <c r="S39" s="1002"/>
      <c r="T39" s="1005"/>
      <c r="U39" s="1006"/>
      <c r="V39" s="1006"/>
      <c r="W39" s="1006"/>
      <c r="X39" s="1007"/>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1003"/>
      <c r="D40" s="1004"/>
      <c r="E40" s="1004"/>
      <c r="F40" s="1004"/>
      <c r="G40" s="1004"/>
      <c r="H40" s="1004"/>
      <c r="I40" s="1004"/>
      <c r="J40" s="1004"/>
      <c r="K40" s="1004"/>
      <c r="L40" s="1004"/>
      <c r="M40" s="1004"/>
      <c r="N40" s="1004"/>
      <c r="O40" s="1004"/>
      <c r="P40" s="1004"/>
      <c r="Q40" s="1004"/>
      <c r="R40" s="1004"/>
      <c r="S40" s="1004"/>
      <c r="T40" s="434" t="s">
        <v>209</v>
      </c>
      <c r="U40" s="1008">
        <f>T39/12</f>
        <v>0</v>
      </c>
      <c r="V40" s="1008"/>
      <c r="W40" s="1008"/>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854"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5"/>
      <c r="AO42" s="855"/>
      <c r="AP42" s="855"/>
      <c r="AQ42" s="855"/>
      <c r="AR42" s="855"/>
      <c r="AS42" s="855"/>
      <c r="AT42" s="855"/>
      <c r="AU42" s="855"/>
      <c r="AV42" s="855"/>
      <c r="AW42" s="855"/>
      <c r="AX42" s="855"/>
      <c r="AY42" s="856"/>
      <c r="BA42" s="838" t="s">
        <v>215</v>
      </c>
      <c r="BB42" s="838"/>
      <c r="BC42" s="838"/>
      <c r="BD42" s="838"/>
    </row>
    <row r="43" spans="1:56" s="29" customFormat="1" ht="18" customHeight="1" thickBot="1">
      <c r="A43" s="60"/>
      <c r="B43" s="933" t="s">
        <v>2568</v>
      </c>
      <c r="C43" s="924"/>
      <c r="D43" s="924"/>
      <c r="E43" s="924"/>
      <c r="F43" s="924"/>
      <c r="G43" s="924"/>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411" t="str">
        <f>IF(H7="", "", IF('2-2（処遇改善加算　個表）'!AI9="○", "○", "×"))</f>
        <v/>
      </c>
      <c r="AL43" s="60"/>
      <c r="AM43" s="857"/>
      <c r="AN43" s="858"/>
      <c r="AO43" s="858"/>
      <c r="AP43" s="858"/>
      <c r="AQ43" s="858"/>
      <c r="AR43" s="858"/>
      <c r="AS43" s="858"/>
      <c r="AT43" s="858"/>
      <c r="AU43" s="858"/>
      <c r="AV43" s="858"/>
      <c r="AW43" s="858"/>
      <c r="AX43" s="858"/>
      <c r="AY43" s="859"/>
      <c r="BA43" s="839">
        <f>COUNTIF('2-2（処遇改善加算　個表）'!P:P,"処遇改善加算Ⅰ")+COUNTIF('2-2（処遇改善加算　個表）'!P:P,"処遇改善加算Ⅱ")+COUNTIF('2-2（処遇改善加算　個表）'!P:P,"処遇改善加算Ⅲ")+COUNTIF('2-2（処遇改善加算　個表）'!P:P,"処遇改善加算Ⅳ")</f>
        <v>0</v>
      </c>
      <c r="BB43" s="840"/>
      <c r="BC43" s="840"/>
      <c r="BD43" s="841"/>
    </row>
    <row r="44" spans="1:56" s="29" customFormat="1" ht="6" customHeight="1" thickBot="1">
      <c r="A44" s="60"/>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35" t="s">
        <v>216</v>
      </c>
      <c r="C45" s="935"/>
      <c r="D45" s="935"/>
      <c r="E45" s="935"/>
      <c r="F45" s="935"/>
      <c r="G45" s="935"/>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60"/>
      <c r="AM45" s="854"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5"/>
      <c r="AO45" s="855"/>
      <c r="AP45" s="855"/>
      <c r="AQ45" s="855"/>
      <c r="AR45" s="855"/>
      <c r="AS45" s="855"/>
      <c r="AT45" s="855"/>
      <c r="AU45" s="855"/>
      <c r="AV45" s="855"/>
      <c r="AW45" s="855"/>
      <c r="AX45" s="855"/>
      <c r="AY45" s="856"/>
      <c r="BA45" s="838" t="s">
        <v>217</v>
      </c>
      <c r="BB45" s="838"/>
      <c r="BC45" s="838"/>
      <c r="BD45" s="838"/>
    </row>
    <row r="46" spans="1:56" s="29" customFormat="1" ht="18" customHeight="1" thickBot="1">
      <c r="A46" s="60"/>
      <c r="B46" s="820" t="s">
        <v>2569</v>
      </c>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934"/>
      <c r="AK46" s="411" t="str">
        <f>IF(H7="", "", IF('2-2（処遇改善加算　個表）'!AJ9="○", "○", "×"))</f>
        <v/>
      </c>
      <c r="AL46" s="60"/>
      <c r="AM46" s="857"/>
      <c r="AN46" s="858"/>
      <c r="AO46" s="858"/>
      <c r="AP46" s="858"/>
      <c r="AQ46" s="858"/>
      <c r="AR46" s="858"/>
      <c r="AS46" s="858"/>
      <c r="AT46" s="858"/>
      <c r="AU46" s="858"/>
      <c r="AV46" s="858"/>
      <c r="AW46" s="858"/>
      <c r="AX46" s="858"/>
      <c r="AY46" s="859"/>
      <c r="BA46" s="839">
        <f>COUNTIF('2-2（処遇改善加算　個表）'!P:P, "処遇改善加算Ⅰ")+COUNTIF('2-2（処遇改善加算　個表）'!P:P, "処遇改善加算Ⅱ")+COUNTIF('2-2（処遇改善加算　個表）'!P:P, "処遇改善加算Ⅲ")</f>
        <v>0</v>
      </c>
      <c r="BB46" s="840"/>
      <c r="BC46" s="840"/>
      <c r="BD46" s="841"/>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6" t="s">
        <v>218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0"/>
      <c r="AM48" s="60"/>
      <c r="AN48" s="60"/>
      <c r="AO48" s="60"/>
      <c r="AP48" s="60"/>
      <c r="AQ48" s="60"/>
      <c r="AR48" s="60"/>
      <c r="AS48" s="60"/>
      <c r="AT48" s="60"/>
      <c r="AU48" s="60"/>
      <c r="AV48" s="60"/>
      <c r="AW48" s="60"/>
      <c r="AX48" s="60"/>
      <c r="AY48" s="60"/>
      <c r="BA48" s="843" t="s">
        <v>219</v>
      </c>
      <c r="BB48" s="843"/>
      <c r="BC48" s="843"/>
      <c r="BD48" s="843"/>
    </row>
    <row r="49" spans="1:56" ht="18" customHeight="1" thickBot="1">
      <c r="A49" s="59"/>
      <c r="B49" s="938" t="s">
        <v>2570</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411" t="str">
        <f>IF(H7="", "", IF('2-2（処遇改善加算　個表）'!AK9="○", "○", "×"))</f>
        <v/>
      </c>
      <c r="AL49" s="59"/>
      <c r="AM49" s="59"/>
      <c r="AN49" s="59"/>
      <c r="AO49" s="59"/>
      <c r="AP49" s="59"/>
      <c r="AQ49" s="59"/>
      <c r="AR49" s="59"/>
      <c r="AS49" s="59"/>
      <c r="AT49" s="59"/>
      <c r="AU49" s="59"/>
      <c r="AV49" s="59"/>
      <c r="AW49" s="59"/>
      <c r="AX49" s="408"/>
      <c r="AY49" s="59"/>
      <c r="BA49" s="930">
        <f>COUNTIF('2-2（処遇改善加算　個表）'!P:P, "処遇改善加算Ⅰ")+COUNTIF('2-2（処遇改善加算　個表）'!P:P, "処遇改善加算Ⅱ")</f>
        <v>0</v>
      </c>
      <c r="BB49" s="930"/>
      <c r="BC49" s="930"/>
      <c r="BD49" s="930"/>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51" t="s">
        <v>222</v>
      </c>
      <c r="AN52" s="852"/>
      <c r="AO52" s="852"/>
      <c r="AP52" s="852"/>
      <c r="AQ52" s="852"/>
      <c r="AR52" s="852"/>
      <c r="AS52" s="852"/>
      <c r="AT52" s="852"/>
      <c r="AU52" s="852"/>
      <c r="AV52" s="852"/>
      <c r="AW52" s="852"/>
      <c r="AX52" s="852"/>
      <c r="AY52" s="853"/>
      <c r="BA52" s="437"/>
      <c r="BB52" s="437"/>
      <c r="BC52" s="437"/>
    </row>
    <row r="53" spans="1:56" s="29" customFormat="1" ht="19.899999999999999"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899999999999999"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899999999999999" customHeight="1" thickBot="1">
      <c r="A55" s="60"/>
      <c r="B55" s="449"/>
      <c r="C55" s="516"/>
      <c r="D55" s="1045" t="s">
        <v>225</v>
      </c>
      <c r="E55" s="1045"/>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1045"/>
      <c r="AI55" s="1045"/>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899999999999999" customHeight="1" thickBot="1">
      <c r="A56" s="60"/>
      <c r="B56" s="454"/>
      <c r="C56" s="517"/>
      <c r="D56" s="601" t="s">
        <v>226</v>
      </c>
      <c r="E56" s="602"/>
      <c r="F56" s="603"/>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455" t="s">
        <v>211</v>
      </c>
      <c r="AL56" s="60"/>
      <c r="AM56" s="1030" t="s">
        <v>227</v>
      </c>
      <c r="AN56" s="1031"/>
      <c r="AO56" s="1031"/>
      <c r="AP56" s="1031"/>
      <c r="AQ56" s="1031"/>
      <c r="AR56" s="1031"/>
      <c r="AS56" s="1031"/>
      <c r="AT56" s="1031"/>
      <c r="AU56" s="1031"/>
      <c r="AV56" s="1031"/>
      <c r="AW56" s="1031"/>
      <c r="AX56" s="1031"/>
      <c r="AY56" s="1032"/>
      <c r="AZ56" s="456"/>
      <c r="BA56" s="610"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6" t="s">
        <v>228</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59"/>
      <c r="AM58" s="59"/>
      <c r="AN58" s="59"/>
      <c r="AO58" s="59"/>
      <c r="AP58" s="59"/>
      <c r="AQ58" s="59"/>
      <c r="AR58" s="59"/>
      <c r="AS58" s="59"/>
      <c r="AT58" s="59"/>
      <c r="AU58" s="59"/>
      <c r="AV58" s="59"/>
      <c r="AW58" s="59"/>
      <c r="AX58" s="59"/>
      <c r="AY58" s="59"/>
      <c r="AZ58" s="29"/>
      <c r="BA58" s="843" t="s">
        <v>229</v>
      </c>
      <c r="BB58" s="843"/>
      <c r="BC58" s="843"/>
      <c r="BD58" s="843"/>
    </row>
    <row r="59" spans="1:56" ht="18" customHeight="1" thickBot="1">
      <c r="A59" s="59"/>
      <c r="B59" s="820" t="s">
        <v>2571</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459" t="str">
        <f>IF(H7="", "", IF('2-2（処遇改善加算　個表）'!AL9="○", "○", "×"))</f>
        <v/>
      </c>
      <c r="AL59" s="59"/>
      <c r="AM59" s="59"/>
      <c r="AN59" s="59"/>
      <c r="AO59" s="59"/>
      <c r="AP59" s="59"/>
      <c r="AQ59" s="59"/>
      <c r="AR59" s="59"/>
      <c r="AS59" s="59"/>
      <c r="AT59" s="59"/>
      <c r="AU59" s="59"/>
      <c r="AV59" s="59"/>
      <c r="AW59" s="59"/>
      <c r="AX59" s="59"/>
      <c r="AY59" s="59"/>
      <c r="BA59" s="860">
        <f>COUNTIF('2-2（処遇改善加算　個表）'!P:P, "処遇改善加算Ⅰ")</f>
        <v>0</v>
      </c>
      <c r="BB59" s="860"/>
      <c r="BC59" s="860"/>
      <c r="BD59" s="860"/>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45" customHeight="1" thickBot="1">
      <c r="A61" s="309"/>
      <c r="B61" s="1051" t="s">
        <v>230</v>
      </c>
      <c r="C61" s="1051"/>
      <c r="D61" s="1051"/>
      <c r="E61" s="1051"/>
      <c r="F61" s="1051"/>
      <c r="G61" s="1051"/>
      <c r="H61" s="1051"/>
      <c r="I61" s="1051"/>
      <c r="J61" s="1051"/>
      <c r="K61" s="1051"/>
      <c r="L61" s="1051"/>
      <c r="M61" s="1051"/>
      <c r="N61" s="1051"/>
      <c r="O61" s="1051"/>
      <c r="P61" s="1051"/>
      <c r="Q61" s="1051"/>
      <c r="R61" s="1051"/>
      <c r="S61" s="1051"/>
      <c r="T61" s="1051"/>
      <c r="U61" s="1051"/>
      <c r="V61" s="1051"/>
      <c r="W61" s="1051"/>
      <c r="X61" s="1051"/>
      <c r="Y61" s="1051"/>
      <c r="Z61" s="1051"/>
      <c r="AA61" s="1051"/>
      <c r="AB61" s="1051"/>
      <c r="AC61" s="1051"/>
      <c r="AD61" s="1051"/>
      <c r="AE61" s="1051"/>
      <c r="AF61" s="1051"/>
      <c r="AG61" s="1051"/>
      <c r="AH61" s="1051"/>
      <c r="AI61" s="1051"/>
      <c r="AJ61" s="1051"/>
      <c r="AK61" s="1051"/>
      <c r="AL61" s="230"/>
      <c r="AM61" s="60"/>
      <c r="AN61" s="461"/>
      <c r="AO61" s="60"/>
      <c r="AP61" s="60"/>
      <c r="AQ61" s="60"/>
      <c r="AR61" s="60"/>
      <c r="AS61" s="60"/>
      <c r="AT61" s="60"/>
      <c r="AU61" s="60"/>
      <c r="AV61" s="60"/>
      <c r="AW61" s="60"/>
      <c r="AX61" s="60"/>
      <c r="AY61" s="60"/>
    </row>
    <row r="62" spans="1:56" s="65" customFormat="1" ht="30" customHeight="1" thickBot="1">
      <c r="A62" s="309"/>
      <c r="B62" s="1052" t="s">
        <v>231</v>
      </c>
      <c r="C62" s="1053"/>
      <c r="D62" s="1053"/>
      <c r="E62" s="1053"/>
      <c r="F62" s="1053"/>
      <c r="G62" s="1053"/>
      <c r="H62" s="1053"/>
      <c r="I62" s="1053"/>
      <c r="J62" s="1053"/>
      <c r="K62" s="1053"/>
      <c r="L62" s="1053"/>
      <c r="M62" s="1053"/>
      <c r="N62" s="1053"/>
      <c r="O62" s="1053"/>
      <c r="P62" s="1053"/>
      <c r="Q62" s="1053"/>
      <c r="R62" s="1053"/>
      <c r="S62" s="1053"/>
      <c r="T62" s="1053"/>
      <c r="U62" s="1053"/>
      <c r="V62" s="1053"/>
      <c r="W62" s="1053"/>
      <c r="X62" s="1053"/>
      <c r="Y62" s="1053"/>
      <c r="Z62" s="1053"/>
      <c r="AA62" s="1053"/>
      <c r="AB62" s="1053"/>
      <c r="AC62" s="1053"/>
      <c r="AD62" s="1053"/>
      <c r="AE62" s="1053"/>
      <c r="AF62" s="1053"/>
      <c r="AG62" s="1053"/>
      <c r="AH62" s="1053"/>
      <c r="AI62" s="1053"/>
      <c r="AJ62" s="1053"/>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940" t="s">
        <v>232</v>
      </c>
      <c r="C63" s="940"/>
      <c r="D63" s="940"/>
      <c r="E63" s="940"/>
      <c r="F63" s="940"/>
      <c r="G63" s="940"/>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1"/>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54" t="str">
        <f>IF(BA49&gt;0,"該当","")</f>
        <v/>
      </c>
      <c r="AJ65" s="1055"/>
      <c r="AK65" s="1056"/>
      <c r="AL65" s="60"/>
      <c r="AM65" s="309"/>
      <c r="AN65" s="309"/>
      <c r="AO65" s="309"/>
      <c r="AP65" s="309"/>
      <c r="AQ65" s="309"/>
      <c r="AR65" s="309"/>
      <c r="AS65" s="309"/>
      <c r="AT65" s="309"/>
      <c r="AU65" s="309"/>
      <c r="AV65" s="309"/>
      <c r="AW65" s="309"/>
      <c r="AX65" s="309"/>
      <c r="AY65" s="309"/>
    </row>
    <row r="66" spans="1:53" ht="45.6" customHeight="1">
      <c r="A66" s="59"/>
      <c r="B66" s="466" t="s">
        <v>234</v>
      </c>
      <c r="C66" s="1057" t="s">
        <v>235</v>
      </c>
      <c r="D66" s="1057"/>
      <c r="E66" s="1057"/>
      <c r="F66" s="1057"/>
      <c r="G66" s="1057"/>
      <c r="H66" s="1057"/>
      <c r="I66" s="1057"/>
      <c r="J66" s="1057"/>
      <c r="K66" s="1057"/>
      <c r="L66" s="1057"/>
      <c r="M66" s="1057"/>
      <c r="N66" s="1057"/>
      <c r="O66" s="1057"/>
      <c r="P66" s="1057"/>
      <c r="Q66" s="1057"/>
      <c r="R66" s="1057"/>
      <c r="S66" s="1057"/>
      <c r="T66" s="1057"/>
      <c r="U66" s="1057"/>
      <c r="V66" s="1057"/>
      <c r="W66" s="1057"/>
      <c r="X66" s="1057"/>
      <c r="Y66" s="1057"/>
      <c r="Z66" s="1057"/>
      <c r="AA66" s="1057"/>
      <c r="AB66" s="1057"/>
      <c r="AC66" s="1057"/>
      <c r="AD66" s="1057"/>
      <c r="AE66" s="1057"/>
      <c r="AF66" s="1057"/>
      <c r="AG66" s="1057"/>
      <c r="AH66" s="1057"/>
      <c r="AI66" s="1057"/>
      <c r="AJ66" s="1057"/>
      <c r="AK66" s="1057"/>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58" t="str">
        <f>IF(BA43-BA49&gt;0,"該当","")</f>
        <v/>
      </c>
      <c r="AJ68" s="1059"/>
      <c r="AK68" s="1060"/>
      <c r="AL68" s="60"/>
      <c r="AM68" s="60"/>
      <c r="AN68" s="60"/>
      <c r="AO68" s="59"/>
      <c r="AP68" s="60"/>
      <c r="AQ68" s="60"/>
      <c r="AR68" s="60"/>
      <c r="AS68" s="60"/>
      <c r="AT68" s="60"/>
      <c r="AU68" s="60"/>
      <c r="AV68" s="60"/>
      <c r="AW68" s="60"/>
      <c r="AX68" s="60"/>
      <c r="AY68" s="60"/>
    </row>
    <row r="69" spans="1:53" ht="47.45" customHeight="1">
      <c r="A69" s="59"/>
      <c r="B69" s="466" t="s">
        <v>234</v>
      </c>
      <c r="C69" s="1057" t="s">
        <v>237</v>
      </c>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c r="AB69" s="1057"/>
      <c r="AC69" s="1057"/>
      <c r="AD69" s="1057"/>
      <c r="AE69" s="1057"/>
      <c r="AF69" s="1057"/>
      <c r="AG69" s="1057"/>
      <c r="AH69" s="1057"/>
      <c r="AI69" s="1057"/>
      <c r="AJ69" s="1057"/>
      <c r="AK69" s="1057"/>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1042" t="s">
        <v>238</v>
      </c>
      <c r="C71" s="1043"/>
      <c r="D71" s="1044"/>
      <c r="E71" s="1048" t="s">
        <v>239</v>
      </c>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50"/>
      <c r="AL71" s="60"/>
      <c r="AM71" s="59"/>
      <c r="AN71" s="139"/>
      <c r="AO71" s="139"/>
      <c r="AP71" s="139"/>
      <c r="AQ71" s="139"/>
      <c r="AR71" s="139"/>
      <c r="AS71" s="139"/>
      <c r="AT71" s="139"/>
      <c r="AU71" s="139"/>
      <c r="AV71" s="139"/>
      <c r="AW71" s="139"/>
      <c r="AX71" s="139"/>
      <c r="AY71" s="139"/>
      <c r="AZ71" s="270"/>
      <c r="BA71" s="468" t="s">
        <v>240</v>
      </c>
    </row>
    <row r="72" spans="1:53" ht="15" customHeight="1">
      <c r="A72" s="59"/>
      <c r="B72" s="796" t="s">
        <v>241</v>
      </c>
      <c r="C72" s="797"/>
      <c r="D72" s="797"/>
      <c r="E72" s="824"/>
      <c r="F72" s="825"/>
      <c r="G72" s="879" t="s">
        <v>242</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0"/>
      <c r="AM72" s="844" t="str">
        <f>IF(AI65="該当", "！この区分（４項目）から２つ以上の取組が選択されていません。",  "！この区分（４項目）から１つ以上の取組が選択されていません。")</f>
        <v>！この区分（４項目）から１つ以上の取組が選択されていません。</v>
      </c>
      <c r="AN72" s="845"/>
      <c r="AO72" s="845"/>
      <c r="AP72" s="845"/>
      <c r="AQ72" s="845"/>
      <c r="AR72" s="845"/>
      <c r="AS72" s="845"/>
      <c r="AT72" s="845"/>
      <c r="AU72" s="845"/>
      <c r="AV72" s="845"/>
      <c r="AW72" s="845"/>
      <c r="AX72" s="846"/>
      <c r="AY72" s="60"/>
      <c r="AZ72" s="29"/>
      <c r="BA72" s="842">
        <f>COUNTIF(E72:F75, "✓")+COUNTIF(E72:F75, "誓約")</f>
        <v>0</v>
      </c>
    </row>
    <row r="73" spans="1:53" ht="15" customHeight="1" thickBot="1">
      <c r="A73" s="59"/>
      <c r="B73" s="874"/>
      <c r="C73" s="875"/>
      <c r="D73" s="875"/>
      <c r="E73" s="826"/>
      <c r="F73" s="827"/>
      <c r="G73" s="1024" t="s">
        <v>243</v>
      </c>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565"/>
      <c r="AL73" s="60"/>
      <c r="AM73" s="847"/>
      <c r="AN73" s="848"/>
      <c r="AO73" s="848"/>
      <c r="AP73" s="848"/>
      <c r="AQ73" s="848"/>
      <c r="AR73" s="848"/>
      <c r="AS73" s="848"/>
      <c r="AT73" s="848"/>
      <c r="AU73" s="848"/>
      <c r="AV73" s="848"/>
      <c r="AW73" s="848"/>
      <c r="AX73" s="849"/>
      <c r="AY73" s="463"/>
      <c r="AZ73" s="469"/>
      <c r="BA73" s="842"/>
    </row>
    <row r="74" spans="1:53" ht="15" customHeight="1">
      <c r="A74" s="59"/>
      <c r="B74" s="874"/>
      <c r="C74" s="875"/>
      <c r="D74" s="875"/>
      <c r="E74" s="826"/>
      <c r="F74" s="827"/>
      <c r="G74" s="833" t="s">
        <v>244</v>
      </c>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4"/>
      <c r="AL74" s="60"/>
      <c r="AM74" s="463"/>
      <c r="AN74" s="463"/>
      <c r="AO74" s="463"/>
      <c r="AP74" s="463"/>
      <c r="AQ74" s="463"/>
      <c r="AR74" s="463"/>
      <c r="AS74" s="463"/>
      <c r="AT74" s="463"/>
      <c r="AU74" s="463"/>
      <c r="AV74" s="463"/>
      <c r="AW74" s="463"/>
      <c r="AX74" s="463"/>
      <c r="AY74" s="463"/>
      <c r="AZ74" s="469"/>
      <c r="BA74" s="842"/>
    </row>
    <row r="75" spans="1:53" ht="15" customHeight="1" thickBot="1">
      <c r="A75" s="59"/>
      <c r="B75" s="876"/>
      <c r="C75" s="877"/>
      <c r="D75" s="877"/>
      <c r="E75" s="822"/>
      <c r="F75" s="823"/>
      <c r="G75" s="937" t="s">
        <v>245</v>
      </c>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566"/>
      <c r="AL75" s="60"/>
      <c r="AM75" s="470"/>
      <c r="AN75" s="470"/>
      <c r="AO75" s="470"/>
      <c r="AP75" s="470"/>
      <c r="AQ75" s="470"/>
      <c r="AR75" s="470"/>
      <c r="AS75" s="470"/>
      <c r="AT75" s="470"/>
      <c r="AU75" s="470"/>
      <c r="AV75" s="470"/>
      <c r="AW75" s="470"/>
      <c r="AX75" s="470"/>
      <c r="AY75" s="60"/>
      <c r="AZ75" s="29"/>
      <c r="BA75" s="842"/>
    </row>
    <row r="76" spans="1:53" ht="39.6" customHeight="1">
      <c r="A76" s="59"/>
      <c r="B76" s="796" t="s">
        <v>2535</v>
      </c>
      <c r="C76" s="797"/>
      <c r="D76" s="797"/>
      <c r="E76" s="824"/>
      <c r="F76" s="825"/>
      <c r="G76" s="879" t="s">
        <v>246</v>
      </c>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80"/>
      <c r="AL76" s="60"/>
      <c r="AM76" s="844" t="str">
        <f>IF(AI65="該当", "！この区分（４項目）から２つ以上の取組が選択されていません。",  "！この区分（４項目）から１つ以上の取組が選択されていません。")</f>
        <v>！この区分（４項目）から１つ以上の取組が選択されていません。</v>
      </c>
      <c r="AN76" s="845"/>
      <c r="AO76" s="845"/>
      <c r="AP76" s="845"/>
      <c r="AQ76" s="845"/>
      <c r="AR76" s="845"/>
      <c r="AS76" s="845"/>
      <c r="AT76" s="845"/>
      <c r="AU76" s="845"/>
      <c r="AV76" s="845"/>
      <c r="AW76" s="845"/>
      <c r="AX76" s="846"/>
      <c r="AY76" s="60"/>
      <c r="AZ76" s="29"/>
      <c r="BA76" s="842">
        <f>COUNTIF(E76:F79, "✓")+COUNTIF(E76:F79, "誓約")</f>
        <v>0</v>
      </c>
    </row>
    <row r="77" spans="1:53" ht="15" customHeight="1" thickBot="1">
      <c r="A77" s="59"/>
      <c r="B77" s="874"/>
      <c r="C77" s="875"/>
      <c r="D77" s="875"/>
      <c r="E77" s="826"/>
      <c r="F77" s="827"/>
      <c r="G77" s="1024" t="s">
        <v>247</v>
      </c>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24"/>
      <c r="AF77" s="1024"/>
      <c r="AG77" s="1024"/>
      <c r="AH77" s="1024"/>
      <c r="AI77" s="1024"/>
      <c r="AJ77" s="1024"/>
      <c r="AK77" s="567"/>
      <c r="AL77" s="60"/>
      <c r="AM77" s="847"/>
      <c r="AN77" s="848"/>
      <c r="AO77" s="848"/>
      <c r="AP77" s="848"/>
      <c r="AQ77" s="848"/>
      <c r="AR77" s="848"/>
      <c r="AS77" s="848"/>
      <c r="AT77" s="848"/>
      <c r="AU77" s="848"/>
      <c r="AV77" s="848"/>
      <c r="AW77" s="848"/>
      <c r="AX77" s="849"/>
      <c r="AY77" s="463"/>
      <c r="AZ77" s="469"/>
      <c r="BA77" s="842"/>
    </row>
    <row r="78" spans="1:53" ht="15" customHeight="1">
      <c r="A78" s="59"/>
      <c r="B78" s="874"/>
      <c r="C78" s="875"/>
      <c r="D78" s="875"/>
      <c r="E78" s="826"/>
      <c r="F78" s="827"/>
      <c r="G78" s="832" t="s">
        <v>248</v>
      </c>
      <c r="H78" s="833"/>
      <c r="I78" s="833"/>
      <c r="J78" s="833"/>
      <c r="K78" s="833"/>
      <c r="L78" s="833"/>
      <c r="M78" s="833"/>
      <c r="N78" s="833"/>
      <c r="O78" s="833"/>
      <c r="P78" s="833"/>
      <c r="Q78" s="833"/>
      <c r="R78" s="833"/>
      <c r="S78" s="833"/>
      <c r="T78" s="833"/>
      <c r="U78" s="833"/>
      <c r="V78" s="833"/>
      <c r="W78" s="833"/>
      <c r="X78" s="833"/>
      <c r="Y78" s="833"/>
      <c r="Z78" s="833"/>
      <c r="AA78" s="833"/>
      <c r="AB78" s="833"/>
      <c r="AC78" s="833"/>
      <c r="AD78" s="833"/>
      <c r="AE78" s="833"/>
      <c r="AF78" s="833"/>
      <c r="AG78" s="833"/>
      <c r="AH78" s="833"/>
      <c r="AI78" s="833"/>
      <c r="AJ78" s="833"/>
      <c r="AK78" s="834"/>
      <c r="AL78" s="60"/>
      <c r="AM78" s="471"/>
      <c r="AN78" s="463"/>
      <c r="AO78" s="463"/>
      <c r="AP78" s="463"/>
      <c r="AQ78" s="463"/>
      <c r="AR78" s="463"/>
      <c r="AS78" s="463"/>
      <c r="AT78" s="463"/>
      <c r="AU78" s="463"/>
      <c r="AV78" s="463"/>
      <c r="AW78" s="463"/>
      <c r="AX78" s="463"/>
      <c r="AY78" s="463"/>
      <c r="AZ78" s="469"/>
      <c r="BA78" s="842"/>
    </row>
    <row r="79" spans="1:53" ht="15" customHeight="1" thickBot="1">
      <c r="A79" s="59"/>
      <c r="B79" s="876"/>
      <c r="C79" s="877"/>
      <c r="D79" s="877"/>
      <c r="E79" s="1046"/>
      <c r="F79" s="1047"/>
      <c r="G79" s="881" t="s">
        <v>249</v>
      </c>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6"/>
      <c r="AL79" s="60"/>
      <c r="AM79" s="470"/>
      <c r="AN79" s="470"/>
      <c r="AO79" s="470"/>
      <c r="AP79" s="470"/>
      <c r="AQ79" s="470"/>
      <c r="AR79" s="470"/>
      <c r="AS79" s="470"/>
      <c r="AT79" s="470"/>
      <c r="AU79" s="470"/>
      <c r="AV79" s="470"/>
      <c r="AW79" s="470"/>
      <c r="AX79" s="470"/>
      <c r="AY79" s="60"/>
      <c r="AZ79" s="29"/>
      <c r="BA79" s="842"/>
    </row>
    <row r="80" spans="1:53" ht="15" customHeight="1">
      <c r="A80" s="59"/>
      <c r="B80" s="796" t="s">
        <v>250</v>
      </c>
      <c r="C80" s="797"/>
      <c r="D80" s="797"/>
      <c r="E80" s="824"/>
      <c r="F80" s="825"/>
      <c r="G80" s="1025" t="s">
        <v>251</v>
      </c>
      <c r="H80" s="1025"/>
      <c r="I80" s="1025"/>
      <c r="J80" s="1025"/>
      <c r="K80" s="1025"/>
      <c r="L80" s="1025"/>
      <c r="M80" s="1025"/>
      <c r="N80" s="1025"/>
      <c r="O80" s="1025"/>
      <c r="P80" s="1025"/>
      <c r="Q80" s="1025"/>
      <c r="R80" s="1025"/>
      <c r="S80" s="1025"/>
      <c r="T80" s="1025"/>
      <c r="U80" s="1025"/>
      <c r="V80" s="1025"/>
      <c r="W80" s="1025"/>
      <c r="X80" s="1025"/>
      <c r="Y80" s="1025"/>
      <c r="Z80" s="1025"/>
      <c r="AA80" s="1025"/>
      <c r="AB80" s="1025"/>
      <c r="AC80" s="1025"/>
      <c r="AD80" s="1025"/>
      <c r="AE80" s="1025"/>
      <c r="AF80" s="1025"/>
      <c r="AG80" s="1025"/>
      <c r="AH80" s="1025"/>
      <c r="AI80" s="1025"/>
      <c r="AJ80" s="1025"/>
      <c r="AK80" s="567"/>
      <c r="AL80" s="60"/>
      <c r="AM80" s="844" t="str">
        <f>IF(AI65="該当", "！この区分（４項目）から２つ以上の取組が選択されていません。",  "！この区分（４項目）から１つ以上の取組が選択されていません。")</f>
        <v>！この区分（４項目）から１つ以上の取組が選択されていません。</v>
      </c>
      <c r="AN80" s="845"/>
      <c r="AO80" s="845"/>
      <c r="AP80" s="845"/>
      <c r="AQ80" s="845"/>
      <c r="AR80" s="845"/>
      <c r="AS80" s="845"/>
      <c r="AT80" s="845"/>
      <c r="AU80" s="845"/>
      <c r="AV80" s="845"/>
      <c r="AW80" s="845"/>
      <c r="AX80" s="846"/>
      <c r="AY80" s="60"/>
      <c r="AZ80" s="29"/>
      <c r="BA80" s="842">
        <f>COUNTIF(E80:F83, "✓")+COUNTIF(E80:F83, "誓約")</f>
        <v>0</v>
      </c>
    </row>
    <row r="81" spans="1:53" ht="28.15" customHeight="1" thickBot="1">
      <c r="A81" s="59"/>
      <c r="B81" s="874"/>
      <c r="C81" s="875"/>
      <c r="D81" s="875"/>
      <c r="E81" s="826"/>
      <c r="F81" s="827"/>
      <c r="G81" s="833" t="s">
        <v>252</v>
      </c>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4"/>
      <c r="AL81" s="60"/>
      <c r="AM81" s="847"/>
      <c r="AN81" s="848"/>
      <c r="AO81" s="848"/>
      <c r="AP81" s="848"/>
      <c r="AQ81" s="848"/>
      <c r="AR81" s="848"/>
      <c r="AS81" s="848"/>
      <c r="AT81" s="848"/>
      <c r="AU81" s="848"/>
      <c r="AV81" s="848"/>
      <c r="AW81" s="848"/>
      <c r="AX81" s="849"/>
      <c r="AY81" s="463"/>
      <c r="AZ81" s="469"/>
      <c r="BA81" s="842"/>
    </row>
    <row r="82" spans="1:53" ht="28.15" customHeight="1">
      <c r="A82" s="59"/>
      <c r="B82" s="874"/>
      <c r="C82" s="875"/>
      <c r="D82" s="875"/>
      <c r="E82" s="826"/>
      <c r="F82" s="827"/>
      <c r="G82" s="833" t="s">
        <v>253</v>
      </c>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60"/>
      <c r="AM82" s="463"/>
      <c r="AN82" s="463"/>
      <c r="AO82" s="463"/>
      <c r="AP82" s="463"/>
      <c r="AQ82" s="463"/>
      <c r="AR82" s="463"/>
      <c r="AS82" s="463"/>
      <c r="AT82" s="463"/>
      <c r="AU82" s="463"/>
      <c r="AV82" s="463"/>
      <c r="AW82" s="463"/>
      <c r="AX82" s="463"/>
      <c r="AY82" s="463"/>
      <c r="AZ82" s="469"/>
      <c r="BA82" s="842"/>
    </row>
    <row r="83" spans="1:53" ht="15" customHeight="1" thickBot="1">
      <c r="A83" s="59"/>
      <c r="B83" s="876"/>
      <c r="C83" s="877"/>
      <c r="D83" s="877"/>
      <c r="E83" s="826"/>
      <c r="F83" s="827"/>
      <c r="G83" s="883" t="s">
        <v>254</v>
      </c>
      <c r="H83" s="883"/>
      <c r="I83" s="883"/>
      <c r="J83" s="883"/>
      <c r="K83" s="883"/>
      <c r="L83" s="883"/>
      <c r="M83" s="883"/>
      <c r="N83" s="883"/>
      <c r="O83" s="883"/>
      <c r="P83" s="883"/>
      <c r="Q83" s="883"/>
      <c r="R83" s="883"/>
      <c r="S83" s="883"/>
      <c r="T83" s="883"/>
      <c r="U83" s="883"/>
      <c r="V83" s="883"/>
      <c r="W83" s="883"/>
      <c r="X83" s="883"/>
      <c r="Y83" s="883"/>
      <c r="Z83" s="883"/>
      <c r="AA83" s="883"/>
      <c r="AB83" s="883"/>
      <c r="AC83" s="883"/>
      <c r="AD83" s="883"/>
      <c r="AE83" s="883"/>
      <c r="AF83" s="883"/>
      <c r="AG83" s="883"/>
      <c r="AH83" s="883"/>
      <c r="AI83" s="883"/>
      <c r="AJ83" s="883"/>
      <c r="AK83" s="886"/>
      <c r="AL83" s="60"/>
      <c r="AM83" s="470"/>
      <c r="AN83" s="470"/>
      <c r="AO83" s="470"/>
      <c r="AP83" s="470"/>
      <c r="AQ83" s="470"/>
      <c r="AR83" s="470"/>
      <c r="AS83" s="470"/>
      <c r="AT83" s="470"/>
      <c r="AU83" s="470"/>
      <c r="AV83" s="470"/>
      <c r="AW83" s="470"/>
      <c r="AX83" s="470"/>
      <c r="AY83" s="60"/>
      <c r="AZ83" s="29"/>
      <c r="BA83" s="842"/>
    </row>
    <row r="84" spans="1:53" ht="15" customHeight="1">
      <c r="A84" s="59"/>
      <c r="B84" s="796" t="s">
        <v>255</v>
      </c>
      <c r="C84" s="797"/>
      <c r="D84" s="797"/>
      <c r="E84" s="824"/>
      <c r="F84" s="825"/>
      <c r="G84" s="879" t="s">
        <v>256</v>
      </c>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80"/>
      <c r="AL84" s="60"/>
      <c r="AM84" s="850" t="str">
        <f>IF(AI65="該当", "！この区分（４項目）から２つ以上の取組が選択されていません。",  "！この区分（４項目）から１つ以上の取組が選択されていません。")</f>
        <v>！この区分（４項目）から１つ以上の取組が選択されていません。</v>
      </c>
      <c r="AN84" s="845"/>
      <c r="AO84" s="845"/>
      <c r="AP84" s="845"/>
      <c r="AQ84" s="845"/>
      <c r="AR84" s="845"/>
      <c r="AS84" s="845"/>
      <c r="AT84" s="845"/>
      <c r="AU84" s="845"/>
      <c r="AV84" s="845"/>
      <c r="AW84" s="845"/>
      <c r="AX84" s="846"/>
      <c r="AY84" s="60"/>
      <c r="AZ84" s="29"/>
      <c r="BA84" s="842">
        <f>COUNTIF(E84:F87, "✓")+COUNTIF(E84:F87, "誓約")</f>
        <v>0</v>
      </c>
    </row>
    <row r="85" spans="1:53" ht="15" customHeight="1" thickBot="1">
      <c r="A85" s="59"/>
      <c r="B85" s="874"/>
      <c r="C85" s="875"/>
      <c r="D85" s="875"/>
      <c r="E85" s="826"/>
      <c r="F85" s="827"/>
      <c r="G85" s="833" t="s">
        <v>257</v>
      </c>
      <c r="H85" s="833"/>
      <c r="I85" s="833"/>
      <c r="J85" s="833"/>
      <c r="K85" s="833"/>
      <c r="L85" s="833"/>
      <c r="M85" s="833"/>
      <c r="N85" s="833"/>
      <c r="O85" s="833"/>
      <c r="P85" s="833"/>
      <c r="Q85" s="833"/>
      <c r="R85" s="833"/>
      <c r="S85" s="833"/>
      <c r="T85" s="833"/>
      <c r="U85" s="833"/>
      <c r="V85" s="833"/>
      <c r="W85" s="833"/>
      <c r="X85" s="833"/>
      <c r="Y85" s="833"/>
      <c r="Z85" s="833"/>
      <c r="AA85" s="833"/>
      <c r="AB85" s="833"/>
      <c r="AC85" s="833"/>
      <c r="AD85" s="833"/>
      <c r="AE85" s="833"/>
      <c r="AF85" s="833"/>
      <c r="AG85" s="833"/>
      <c r="AH85" s="833"/>
      <c r="AI85" s="833"/>
      <c r="AJ85" s="833"/>
      <c r="AK85" s="834"/>
      <c r="AL85" s="59"/>
      <c r="AM85" s="847"/>
      <c r="AN85" s="848"/>
      <c r="AO85" s="848"/>
      <c r="AP85" s="848"/>
      <c r="AQ85" s="848"/>
      <c r="AR85" s="848"/>
      <c r="AS85" s="848"/>
      <c r="AT85" s="848"/>
      <c r="AU85" s="848"/>
      <c r="AV85" s="848"/>
      <c r="AW85" s="848"/>
      <c r="AX85" s="849"/>
      <c r="AY85" s="463"/>
      <c r="AZ85" s="469"/>
      <c r="BA85" s="842"/>
    </row>
    <row r="86" spans="1:53" ht="28.15" customHeight="1">
      <c r="A86" s="59"/>
      <c r="B86" s="874"/>
      <c r="C86" s="875"/>
      <c r="D86" s="875"/>
      <c r="E86" s="826"/>
      <c r="F86" s="827"/>
      <c r="G86" s="833" t="s">
        <v>258</v>
      </c>
      <c r="H86" s="833"/>
      <c r="I86" s="833"/>
      <c r="J86" s="833"/>
      <c r="K86" s="833"/>
      <c r="L86" s="833"/>
      <c r="M86" s="833"/>
      <c r="N86" s="833"/>
      <c r="O86" s="833"/>
      <c r="P86" s="833"/>
      <c r="Q86" s="833"/>
      <c r="R86" s="833"/>
      <c r="S86" s="833"/>
      <c r="T86" s="833"/>
      <c r="U86" s="833"/>
      <c r="V86" s="833"/>
      <c r="W86" s="833"/>
      <c r="X86" s="833"/>
      <c r="Y86" s="833"/>
      <c r="Z86" s="833"/>
      <c r="AA86" s="833"/>
      <c r="AB86" s="833"/>
      <c r="AC86" s="833"/>
      <c r="AD86" s="833"/>
      <c r="AE86" s="833"/>
      <c r="AF86" s="833"/>
      <c r="AG86" s="833"/>
      <c r="AH86" s="833"/>
      <c r="AI86" s="833"/>
      <c r="AJ86" s="833"/>
      <c r="AK86" s="834"/>
      <c r="AL86" s="60"/>
      <c r="AM86" s="463"/>
      <c r="AN86" s="463"/>
      <c r="AO86" s="463"/>
      <c r="AP86" s="463"/>
      <c r="AQ86" s="463"/>
      <c r="AR86" s="463"/>
      <c r="AS86" s="463"/>
      <c r="AT86" s="463"/>
      <c r="AU86" s="463"/>
      <c r="AV86" s="463"/>
      <c r="AW86" s="463"/>
      <c r="AX86" s="463"/>
      <c r="AY86" s="463"/>
      <c r="AZ86" s="469"/>
      <c r="BA86" s="842"/>
    </row>
    <row r="87" spans="1:53" ht="15" customHeight="1" thickBot="1">
      <c r="A87" s="59"/>
      <c r="B87" s="876"/>
      <c r="C87" s="877"/>
      <c r="D87" s="877"/>
      <c r="E87" s="826"/>
      <c r="F87" s="827"/>
      <c r="G87" s="883" t="s">
        <v>259</v>
      </c>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6"/>
      <c r="AL87" s="60"/>
      <c r="AM87" s="463"/>
      <c r="AN87" s="463"/>
      <c r="AO87" s="463"/>
      <c r="AP87" s="463"/>
      <c r="AQ87" s="463"/>
      <c r="AR87" s="463"/>
      <c r="AS87" s="463"/>
      <c r="AT87" s="463"/>
      <c r="AU87" s="463"/>
      <c r="AV87" s="463"/>
      <c r="AW87" s="463"/>
      <c r="AX87" s="463"/>
      <c r="AY87" s="60"/>
      <c r="AZ87" s="29"/>
      <c r="BA87" s="842"/>
    </row>
    <row r="88" spans="1:53" ht="28.15" customHeight="1" thickBot="1">
      <c r="A88" s="59"/>
      <c r="B88" s="796" t="s">
        <v>260</v>
      </c>
      <c r="C88" s="797"/>
      <c r="D88" s="797"/>
      <c r="E88" s="824"/>
      <c r="F88" s="825"/>
      <c r="G88" s="878" t="s">
        <v>261</v>
      </c>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879"/>
      <c r="AK88" s="880"/>
      <c r="AL88" s="60"/>
      <c r="AM88" s="915" t="str">
        <f>IF(AND(AI65="該当", AND(E88="",E89= "")), "！⑰又は⑱の取組は必須です。",  "")</f>
        <v/>
      </c>
      <c r="AN88" s="916"/>
      <c r="AO88" s="916"/>
      <c r="AP88" s="916"/>
      <c r="AQ88" s="916"/>
      <c r="AR88" s="916"/>
      <c r="AS88" s="916"/>
      <c r="AT88" s="916"/>
      <c r="AU88" s="916"/>
      <c r="AV88" s="916"/>
      <c r="AW88" s="916"/>
      <c r="AX88" s="917"/>
      <c r="AY88" s="60"/>
      <c r="AZ88" s="29"/>
      <c r="BA88" s="918">
        <f>COUNTIF(E88:F95, "✓")+COUNTIF(E88:F95, "誓約")</f>
        <v>0</v>
      </c>
    </row>
    <row r="89" spans="1:53" ht="15" customHeight="1" thickBot="1">
      <c r="A89" s="59"/>
      <c r="B89" s="874"/>
      <c r="C89" s="875"/>
      <c r="D89" s="875"/>
      <c r="E89" s="826"/>
      <c r="F89" s="827"/>
      <c r="G89" s="833" t="s">
        <v>262</v>
      </c>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565"/>
      <c r="AL89" s="60"/>
      <c r="AM89" s="463"/>
      <c r="AN89" s="463"/>
      <c r="AO89" s="463"/>
      <c r="AP89" s="463"/>
      <c r="AQ89" s="463"/>
      <c r="AR89" s="463"/>
      <c r="AS89" s="463"/>
      <c r="AT89" s="463"/>
      <c r="AU89" s="463"/>
      <c r="AV89" s="463"/>
      <c r="AW89" s="463"/>
      <c r="AX89" s="463"/>
      <c r="AY89" s="463"/>
      <c r="AZ89" s="469"/>
      <c r="BA89" s="919"/>
    </row>
    <row r="90" spans="1:53" ht="15" customHeight="1">
      <c r="A90" s="59"/>
      <c r="B90" s="874"/>
      <c r="C90" s="875"/>
      <c r="D90" s="875"/>
      <c r="E90" s="826"/>
      <c r="F90" s="827"/>
      <c r="G90" s="833" t="s">
        <v>263</v>
      </c>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K90" s="834"/>
      <c r="AL90" s="60"/>
      <c r="AM90" s="844" t="str">
        <f>IF(AI65="該当", "！この区分（８項目）から３つ以上の取組が選択されていません。",  "！この区分（４項目）から２つ以上の取組が選択されていません。")</f>
        <v>！この区分（４項目）から２つ以上の取組が選択されていません。</v>
      </c>
      <c r="AN90" s="845"/>
      <c r="AO90" s="845"/>
      <c r="AP90" s="845"/>
      <c r="AQ90" s="845"/>
      <c r="AR90" s="845"/>
      <c r="AS90" s="845"/>
      <c r="AT90" s="845"/>
      <c r="AU90" s="845"/>
      <c r="AV90" s="845"/>
      <c r="AW90" s="845"/>
      <c r="AX90" s="846"/>
      <c r="AY90" s="463"/>
      <c r="AZ90" s="469"/>
      <c r="BA90" s="919"/>
    </row>
    <row r="91" spans="1:53" ht="15" customHeight="1" thickBot="1">
      <c r="A91" s="59"/>
      <c r="B91" s="874"/>
      <c r="C91" s="875"/>
      <c r="D91" s="875"/>
      <c r="E91" s="826"/>
      <c r="F91" s="827"/>
      <c r="G91" s="881" t="s">
        <v>264</v>
      </c>
      <c r="H91" s="881"/>
      <c r="I91" s="881"/>
      <c r="J91" s="881"/>
      <c r="K91" s="881"/>
      <c r="L91" s="881"/>
      <c r="M91" s="881"/>
      <c r="N91" s="881"/>
      <c r="O91" s="881"/>
      <c r="P91" s="881"/>
      <c r="Q91" s="881"/>
      <c r="R91" s="881"/>
      <c r="S91" s="881"/>
      <c r="T91" s="881"/>
      <c r="U91" s="881"/>
      <c r="V91" s="881"/>
      <c r="W91" s="881"/>
      <c r="X91" s="881"/>
      <c r="Y91" s="881"/>
      <c r="Z91" s="881"/>
      <c r="AA91" s="881"/>
      <c r="AB91" s="881"/>
      <c r="AC91" s="881"/>
      <c r="AD91" s="881"/>
      <c r="AE91" s="881"/>
      <c r="AF91" s="881"/>
      <c r="AG91" s="881"/>
      <c r="AH91" s="881"/>
      <c r="AI91" s="881"/>
      <c r="AJ91" s="881"/>
      <c r="AK91" s="566"/>
      <c r="AL91" s="60"/>
      <c r="AM91" s="847"/>
      <c r="AN91" s="848"/>
      <c r="AO91" s="848"/>
      <c r="AP91" s="848"/>
      <c r="AQ91" s="848"/>
      <c r="AR91" s="848"/>
      <c r="AS91" s="848"/>
      <c r="AT91" s="848"/>
      <c r="AU91" s="848"/>
      <c r="AV91" s="848"/>
      <c r="AW91" s="848"/>
      <c r="AX91" s="849"/>
      <c r="AY91" s="60"/>
      <c r="AZ91" s="29"/>
      <c r="BA91" s="919"/>
    </row>
    <row r="92" spans="1:53" ht="15" customHeight="1">
      <c r="A92" s="59"/>
      <c r="B92" s="874"/>
      <c r="C92" s="875"/>
      <c r="D92" s="875"/>
      <c r="E92" s="826"/>
      <c r="F92" s="827"/>
      <c r="G92" s="881" t="s">
        <v>265</v>
      </c>
      <c r="H92" s="881"/>
      <c r="I92" s="881"/>
      <c r="J92" s="881"/>
      <c r="K92" s="881"/>
      <c r="L92" s="881"/>
      <c r="M92" s="881"/>
      <c r="N92" s="881"/>
      <c r="O92" s="881"/>
      <c r="P92" s="881"/>
      <c r="Q92" s="881"/>
      <c r="R92" s="881"/>
      <c r="S92" s="881"/>
      <c r="T92" s="881"/>
      <c r="U92" s="881"/>
      <c r="V92" s="881"/>
      <c r="W92" s="881"/>
      <c r="X92" s="881"/>
      <c r="Y92" s="881"/>
      <c r="Z92" s="881"/>
      <c r="AA92" s="881"/>
      <c r="AB92" s="881"/>
      <c r="AC92" s="881"/>
      <c r="AD92" s="881"/>
      <c r="AE92" s="881"/>
      <c r="AF92" s="881"/>
      <c r="AG92" s="881"/>
      <c r="AH92" s="881"/>
      <c r="AI92" s="881"/>
      <c r="AJ92" s="881"/>
      <c r="AK92" s="882"/>
      <c r="AL92" s="60"/>
      <c r="AM92" s="463"/>
      <c r="AN92" s="463"/>
      <c r="AO92" s="463"/>
      <c r="AP92" s="463"/>
      <c r="AQ92" s="463"/>
      <c r="AR92" s="463"/>
      <c r="AS92" s="463"/>
      <c r="AT92" s="463"/>
      <c r="AU92" s="463"/>
      <c r="AV92" s="463"/>
      <c r="AW92" s="463"/>
      <c r="AX92" s="463"/>
      <c r="AY92" s="463"/>
      <c r="AZ92" s="469"/>
      <c r="BA92" s="919"/>
    </row>
    <row r="93" spans="1:53" ht="28.15" customHeight="1">
      <c r="A93" s="59"/>
      <c r="B93" s="874"/>
      <c r="C93" s="875"/>
      <c r="D93" s="875"/>
      <c r="E93" s="826"/>
      <c r="F93" s="827"/>
      <c r="G93" s="833" t="s">
        <v>266</v>
      </c>
      <c r="H93" s="833"/>
      <c r="I93" s="833"/>
      <c r="J93" s="833"/>
      <c r="K93" s="833"/>
      <c r="L93" s="833"/>
      <c r="M93" s="833"/>
      <c r="N93" s="833"/>
      <c r="O93" s="833"/>
      <c r="P93" s="833"/>
      <c r="Q93" s="833"/>
      <c r="R93" s="833"/>
      <c r="S93" s="833"/>
      <c r="T93" s="833"/>
      <c r="U93" s="833"/>
      <c r="V93" s="833"/>
      <c r="W93" s="833"/>
      <c r="X93" s="833"/>
      <c r="Y93" s="833"/>
      <c r="Z93" s="833"/>
      <c r="AA93" s="833"/>
      <c r="AB93" s="833"/>
      <c r="AC93" s="833"/>
      <c r="AD93" s="833"/>
      <c r="AE93" s="833"/>
      <c r="AF93" s="833"/>
      <c r="AG93" s="833"/>
      <c r="AH93" s="833"/>
      <c r="AI93" s="833"/>
      <c r="AJ93" s="833"/>
      <c r="AK93" s="834"/>
      <c r="AL93" s="60"/>
      <c r="AM93" s="463"/>
      <c r="AN93" s="463"/>
      <c r="AO93" s="463"/>
      <c r="AP93" s="463"/>
      <c r="AQ93" s="463"/>
      <c r="AR93" s="463"/>
      <c r="AS93" s="463"/>
      <c r="AT93" s="463"/>
      <c r="AU93" s="463"/>
      <c r="AV93" s="463"/>
      <c r="AW93" s="463"/>
      <c r="AX93" s="463"/>
      <c r="AY93" s="463"/>
      <c r="AZ93" s="469"/>
      <c r="BA93" s="919"/>
    </row>
    <row r="94" spans="1:53" ht="28.15" customHeight="1">
      <c r="A94" s="59"/>
      <c r="B94" s="874"/>
      <c r="C94" s="875"/>
      <c r="D94" s="875"/>
      <c r="E94" s="826"/>
      <c r="F94" s="827"/>
      <c r="G94" s="833" t="s">
        <v>267</v>
      </c>
      <c r="H94" s="833"/>
      <c r="I94" s="833"/>
      <c r="J94" s="833"/>
      <c r="K94" s="833"/>
      <c r="L94" s="833"/>
      <c r="M94" s="833"/>
      <c r="N94" s="833"/>
      <c r="O94" s="833"/>
      <c r="P94" s="833"/>
      <c r="Q94" s="833"/>
      <c r="R94" s="833"/>
      <c r="S94" s="833"/>
      <c r="T94" s="833"/>
      <c r="U94" s="833"/>
      <c r="V94" s="833"/>
      <c r="W94" s="833"/>
      <c r="X94" s="833"/>
      <c r="Y94" s="833"/>
      <c r="Z94" s="833"/>
      <c r="AA94" s="833"/>
      <c r="AB94" s="833"/>
      <c r="AC94" s="833"/>
      <c r="AD94" s="833"/>
      <c r="AE94" s="833"/>
      <c r="AF94" s="833"/>
      <c r="AG94" s="833"/>
      <c r="AH94" s="833"/>
      <c r="AI94" s="833"/>
      <c r="AJ94" s="833"/>
      <c r="AK94" s="834"/>
      <c r="AL94" s="60"/>
      <c r="AM94" s="463"/>
      <c r="AN94" s="463"/>
      <c r="AO94" s="463"/>
      <c r="AP94" s="463"/>
      <c r="AQ94" s="463"/>
      <c r="AR94" s="463"/>
      <c r="AS94" s="463"/>
      <c r="AT94" s="463"/>
      <c r="AU94" s="463"/>
      <c r="AV94" s="463"/>
      <c r="AW94" s="463"/>
      <c r="AX94" s="463"/>
      <c r="AY94" s="60"/>
      <c r="AZ94" s="29"/>
      <c r="BA94" s="919"/>
    </row>
    <row r="95" spans="1:53" ht="28.15" customHeight="1" thickBot="1">
      <c r="A95" s="59"/>
      <c r="B95" s="876"/>
      <c r="C95" s="877"/>
      <c r="D95" s="877"/>
      <c r="E95" s="826"/>
      <c r="F95" s="827"/>
      <c r="G95" s="881" t="s">
        <v>268</v>
      </c>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2"/>
      <c r="AL95" s="60"/>
      <c r="AM95" s="463"/>
      <c r="AN95" s="463"/>
      <c r="AO95" s="463"/>
      <c r="AP95" s="463"/>
      <c r="AQ95" s="463"/>
      <c r="AR95" s="463"/>
      <c r="AS95" s="463"/>
      <c r="AT95" s="463"/>
      <c r="AU95" s="463"/>
      <c r="AV95" s="463"/>
      <c r="AW95" s="463"/>
      <c r="AX95" s="463"/>
      <c r="AY95" s="60"/>
      <c r="AZ95" s="29"/>
      <c r="BA95" s="920"/>
    </row>
    <row r="96" spans="1:53" ht="15" customHeight="1">
      <c r="A96" s="59"/>
      <c r="B96" s="796" t="s">
        <v>269</v>
      </c>
      <c r="C96" s="797"/>
      <c r="D96" s="797"/>
      <c r="E96" s="824"/>
      <c r="F96" s="825"/>
      <c r="G96" s="879" t="s">
        <v>270</v>
      </c>
      <c r="H96" s="879"/>
      <c r="I96" s="879"/>
      <c r="J96" s="879"/>
      <c r="K96" s="879"/>
      <c r="L96" s="879"/>
      <c r="M96" s="879"/>
      <c r="N96" s="879"/>
      <c r="O96" s="879"/>
      <c r="P96" s="879"/>
      <c r="Q96" s="879"/>
      <c r="R96" s="879"/>
      <c r="S96" s="879"/>
      <c r="T96" s="879"/>
      <c r="U96" s="879"/>
      <c r="V96" s="879"/>
      <c r="W96" s="879"/>
      <c r="X96" s="879"/>
      <c r="Y96" s="879"/>
      <c r="Z96" s="879"/>
      <c r="AA96" s="879"/>
      <c r="AB96" s="879"/>
      <c r="AC96" s="879"/>
      <c r="AD96" s="879"/>
      <c r="AE96" s="879"/>
      <c r="AF96" s="879"/>
      <c r="AG96" s="879"/>
      <c r="AH96" s="879"/>
      <c r="AI96" s="879"/>
      <c r="AJ96" s="879"/>
      <c r="AK96" s="880"/>
      <c r="AL96" s="472"/>
      <c r="AM96" s="844" t="str">
        <f>IF(AI65="該当", "！この区分（４項目）から２つ以上の取組が選択されていません。",  "！この区分（４項目）から１つ以上の取組が選択されていません。")</f>
        <v>！この区分（４項目）から１つ以上の取組が選択されていません。</v>
      </c>
      <c r="AN96" s="845"/>
      <c r="AO96" s="845"/>
      <c r="AP96" s="845"/>
      <c r="AQ96" s="845"/>
      <c r="AR96" s="845"/>
      <c r="AS96" s="845"/>
      <c r="AT96" s="845"/>
      <c r="AU96" s="845"/>
      <c r="AV96" s="845"/>
      <c r="AW96" s="845"/>
      <c r="AX96" s="846"/>
      <c r="AY96" s="60"/>
      <c r="AZ96" s="29"/>
      <c r="BA96" s="842">
        <f>COUNTIF(E96:F99, "✓")+COUNTIF(E96:F99, "誓約")</f>
        <v>0</v>
      </c>
    </row>
    <row r="97" spans="1:55" ht="15" customHeight="1" thickBot="1">
      <c r="A97" s="59"/>
      <c r="B97" s="874"/>
      <c r="C97" s="875"/>
      <c r="D97" s="875"/>
      <c r="E97" s="826"/>
      <c r="F97" s="827"/>
      <c r="G97" s="833" t="s">
        <v>271</v>
      </c>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565"/>
      <c r="AL97" s="60"/>
      <c r="AM97" s="847"/>
      <c r="AN97" s="848"/>
      <c r="AO97" s="848"/>
      <c r="AP97" s="848"/>
      <c r="AQ97" s="848"/>
      <c r="AR97" s="848"/>
      <c r="AS97" s="848"/>
      <c r="AT97" s="848"/>
      <c r="AU97" s="848"/>
      <c r="AV97" s="848"/>
      <c r="AW97" s="848"/>
      <c r="AX97" s="849"/>
      <c r="AY97" s="463"/>
      <c r="AZ97" s="469"/>
      <c r="BA97" s="842"/>
    </row>
    <row r="98" spans="1:55" ht="15" customHeight="1">
      <c r="A98" s="59"/>
      <c r="B98" s="874"/>
      <c r="C98" s="875"/>
      <c r="D98" s="875"/>
      <c r="E98" s="826"/>
      <c r="F98" s="827"/>
      <c r="G98" s="833" t="s">
        <v>272</v>
      </c>
      <c r="H98" s="833"/>
      <c r="I98" s="833"/>
      <c r="J98" s="833"/>
      <c r="K98" s="833"/>
      <c r="L98" s="833"/>
      <c r="M98" s="833"/>
      <c r="N98" s="833"/>
      <c r="O98" s="833"/>
      <c r="P98" s="833"/>
      <c r="Q98" s="833"/>
      <c r="R98" s="833"/>
      <c r="S98" s="833"/>
      <c r="T98" s="833"/>
      <c r="U98" s="833"/>
      <c r="V98" s="833"/>
      <c r="W98" s="833"/>
      <c r="X98" s="833"/>
      <c r="Y98" s="833"/>
      <c r="Z98" s="833"/>
      <c r="AA98" s="833"/>
      <c r="AB98" s="833"/>
      <c r="AC98" s="833"/>
      <c r="AD98" s="833"/>
      <c r="AE98" s="833"/>
      <c r="AF98" s="833"/>
      <c r="AG98" s="833"/>
      <c r="AH98" s="833"/>
      <c r="AI98" s="833"/>
      <c r="AJ98" s="833"/>
      <c r="AK98" s="565"/>
      <c r="AL98" s="60"/>
      <c r="AM98" s="139"/>
      <c r="AN98" s="139"/>
      <c r="AO98" s="139"/>
      <c r="AP98" s="139"/>
      <c r="AQ98" s="139"/>
      <c r="AR98" s="139"/>
      <c r="AS98" s="139"/>
      <c r="AT98" s="139"/>
      <c r="AU98" s="139"/>
      <c r="AV98" s="139"/>
      <c r="AW98" s="139"/>
      <c r="AX98" s="139"/>
      <c r="AY98" s="463"/>
      <c r="AZ98" s="469"/>
      <c r="BA98" s="842"/>
    </row>
    <row r="99" spans="1:55" ht="15" customHeight="1" thickBot="1">
      <c r="A99" s="59"/>
      <c r="B99" s="876"/>
      <c r="C99" s="877"/>
      <c r="D99" s="877"/>
      <c r="E99" s="887"/>
      <c r="F99" s="888"/>
      <c r="G99" s="883" t="s">
        <v>273</v>
      </c>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568"/>
      <c r="AL99" s="59"/>
      <c r="AM99" s="139"/>
      <c r="AN99" s="139"/>
      <c r="AO99" s="139"/>
      <c r="AP99" s="139"/>
      <c r="AQ99" s="139"/>
      <c r="AR99" s="139"/>
      <c r="AS99" s="139"/>
      <c r="AT99" s="139"/>
      <c r="AU99" s="139"/>
      <c r="AV99" s="139"/>
      <c r="AW99" s="139"/>
      <c r="AX99" s="139"/>
      <c r="AY99" s="59"/>
      <c r="BA99" s="842"/>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1015" t="s">
        <v>274</v>
      </c>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32" t="s">
        <v>275</v>
      </c>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1026"/>
      <c r="AK102" s="479" t="str">
        <f>IF(OR(AK62="○", BA49=0),"",IF(OR(BA102=TRUE,BA103=TRUE),"○","×"))</f>
        <v/>
      </c>
      <c r="AL102" s="59"/>
      <c r="AM102" s="844" t="s">
        <v>276</v>
      </c>
      <c r="AN102" s="845"/>
      <c r="AO102" s="845"/>
      <c r="AP102" s="845"/>
      <c r="AQ102" s="845"/>
      <c r="AR102" s="845"/>
      <c r="AS102" s="845"/>
      <c r="AT102" s="845"/>
      <c r="AU102" s="845"/>
      <c r="AV102" s="845"/>
      <c r="AW102" s="845"/>
      <c r="AX102" s="846"/>
      <c r="AY102" s="474"/>
      <c r="BA102" s="610" t="b">
        <v>0</v>
      </c>
    </row>
    <row r="103" spans="1:55" s="474" customFormat="1" ht="30.6" customHeight="1" thickBot="1">
      <c r="A103" s="472"/>
      <c r="B103" s="1017" t="s">
        <v>277</v>
      </c>
      <c r="C103" s="1018"/>
      <c r="D103" s="1018"/>
      <c r="E103" s="1019" t="b">
        <v>0</v>
      </c>
      <c r="F103" s="570"/>
      <c r="G103" s="830" t="s">
        <v>278</v>
      </c>
      <c r="H103" s="830"/>
      <c r="I103" s="830"/>
      <c r="J103" s="830"/>
      <c r="K103" s="830"/>
      <c r="L103" s="830"/>
      <c r="M103" s="830"/>
      <c r="N103" s="830"/>
      <c r="O103" s="830"/>
      <c r="P103" s="830"/>
      <c r="Q103" s="830"/>
      <c r="R103" s="830"/>
      <c r="S103" s="830"/>
      <c r="T103" s="830"/>
      <c r="U103" s="830"/>
      <c r="V103" s="830"/>
      <c r="W103" s="830"/>
      <c r="X103" s="830"/>
      <c r="Y103" s="830"/>
      <c r="Z103" s="830"/>
      <c r="AA103" s="830"/>
      <c r="AB103" s="830"/>
      <c r="AC103" s="830"/>
      <c r="AD103" s="830"/>
      <c r="AE103" s="830"/>
      <c r="AF103" s="830"/>
      <c r="AG103" s="830"/>
      <c r="AH103" s="830"/>
      <c r="AI103" s="830"/>
      <c r="AJ103" s="830"/>
      <c r="AK103" s="1023"/>
      <c r="AL103" s="60"/>
      <c r="AM103" s="847"/>
      <c r="AN103" s="848"/>
      <c r="AO103" s="848"/>
      <c r="AP103" s="848"/>
      <c r="AQ103" s="848"/>
      <c r="AR103" s="848"/>
      <c r="AS103" s="848"/>
      <c r="AT103" s="848"/>
      <c r="AU103" s="848"/>
      <c r="AV103" s="848"/>
      <c r="AW103" s="848"/>
      <c r="AX103" s="849"/>
      <c r="BA103" s="610" t="b">
        <v>0</v>
      </c>
    </row>
    <row r="104" spans="1:55" s="474" customFormat="1" ht="22.9" customHeight="1" thickBot="1">
      <c r="A104" s="472"/>
      <c r="B104" s="1020"/>
      <c r="C104" s="1021"/>
      <c r="D104" s="1021"/>
      <c r="E104" s="1022" t="b">
        <v>0</v>
      </c>
      <c r="F104" s="569"/>
      <c r="G104" s="1013" t="s">
        <v>279</v>
      </c>
      <c r="H104" s="1013"/>
      <c r="I104" s="1013"/>
      <c r="J104" s="1013"/>
      <c r="K104" s="1013"/>
      <c r="L104" s="1013"/>
      <c r="M104" s="1013"/>
      <c r="N104" s="1013"/>
      <c r="O104" s="1013"/>
      <c r="P104" s="1013"/>
      <c r="Q104" s="1013"/>
      <c r="R104" s="1013"/>
      <c r="S104" s="1013"/>
      <c r="T104" s="1013"/>
      <c r="U104" s="1013"/>
      <c r="V104" s="1013"/>
      <c r="W104" s="1013"/>
      <c r="X104" s="1013"/>
      <c r="Y104" s="1013"/>
      <c r="Z104" s="1013"/>
      <c r="AA104" s="1013"/>
      <c r="AB104" s="1013"/>
      <c r="AC104" s="1013"/>
      <c r="AD104" s="1013"/>
      <c r="AE104" s="1013"/>
      <c r="AF104" s="1013"/>
      <c r="AG104" s="1013"/>
      <c r="AH104" s="1013"/>
      <c r="AI104" s="1013"/>
      <c r="AJ104" s="1013"/>
      <c r="AK104" s="1014"/>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149999999999999"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865" t="s">
        <v>282</v>
      </c>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7"/>
      <c r="AE108" s="868" t="s">
        <v>283</v>
      </c>
      <c r="AF108" s="869"/>
      <c r="AG108" s="869"/>
      <c r="AH108" s="869"/>
      <c r="AI108" s="869"/>
      <c r="AJ108" s="870"/>
      <c r="AK108" s="396" t="str">
        <f>IF(H7="", "", IF(AND(BA109=TRUE,OR(Q18=0,BA110=TRUE),BA111=TRUE,BA112=TRUE, BA114=TRUE, BA113=TRUE,BA115=TRUE),"○","×"))</f>
        <v/>
      </c>
      <c r="AL108" s="59"/>
      <c r="AM108" s="1027" t="s">
        <v>284</v>
      </c>
      <c r="AN108" s="1028"/>
      <c r="AO108" s="1028"/>
      <c r="AP108" s="1028"/>
      <c r="AQ108" s="1028"/>
      <c r="AR108" s="1028"/>
      <c r="AS108" s="1028"/>
      <c r="AT108" s="1028"/>
      <c r="AU108" s="1028"/>
      <c r="AV108" s="1028"/>
      <c r="AW108" s="1028"/>
      <c r="AX108" s="1028"/>
      <c r="AY108" s="1029"/>
      <c r="BA108" s="613"/>
    </row>
    <row r="109" spans="1:55" s="29" customFormat="1" ht="30" customHeight="1">
      <c r="A109" s="597"/>
      <c r="B109" s="518"/>
      <c r="C109" s="861" t="s">
        <v>285</v>
      </c>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2"/>
      <c r="AA109" s="862"/>
      <c r="AB109" s="862"/>
      <c r="AC109" s="862"/>
      <c r="AD109" s="862"/>
      <c r="AE109" s="863" t="s">
        <v>286</v>
      </c>
      <c r="AF109" s="864"/>
      <c r="AG109" s="864"/>
      <c r="AH109" s="864"/>
      <c r="AI109" s="864"/>
      <c r="AJ109" s="864"/>
      <c r="AK109" s="871"/>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15" customHeight="1">
      <c r="A110" s="60"/>
      <c r="B110" s="519"/>
      <c r="C110" s="872" t="s">
        <v>287</v>
      </c>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3"/>
      <c r="AA110" s="873"/>
      <c r="AB110" s="873"/>
      <c r="AC110" s="873"/>
      <c r="AD110" s="873"/>
      <c r="AE110" s="863" t="s">
        <v>286</v>
      </c>
      <c r="AF110" s="864"/>
      <c r="AG110" s="864"/>
      <c r="AH110" s="864"/>
      <c r="AI110" s="864"/>
      <c r="AJ110" s="864"/>
      <c r="AK110" s="864"/>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861" t="s">
        <v>288</v>
      </c>
      <c r="D111" s="862"/>
      <c r="E111" s="862"/>
      <c r="F111" s="862"/>
      <c r="G111" s="862"/>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3" t="s">
        <v>289</v>
      </c>
      <c r="AF111" s="864"/>
      <c r="AG111" s="864"/>
      <c r="AH111" s="864"/>
      <c r="AI111" s="864"/>
      <c r="AJ111" s="864"/>
      <c r="AK111" s="864"/>
      <c r="AL111" s="59"/>
      <c r="AM111" s="60"/>
      <c r="AN111" s="60"/>
      <c r="AO111" s="60"/>
      <c r="AP111" s="139"/>
      <c r="AQ111" s="60"/>
      <c r="AR111" s="60"/>
      <c r="AS111" s="60"/>
      <c r="AT111" s="60"/>
      <c r="AU111" s="60"/>
      <c r="AV111" s="60"/>
      <c r="AW111" s="60"/>
      <c r="AX111" s="60"/>
      <c r="AY111" s="60"/>
      <c r="BA111" s="610" t="b">
        <v>0</v>
      </c>
    </row>
    <row r="112" spans="1:55" s="29" customFormat="1" ht="28.9" customHeight="1">
      <c r="A112" s="60"/>
      <c r="B112" s="519"/>
      <c r="C112" s="861" t="s">
        <v>290</v>
      </c>
      <c r="D112" s="862"/>
      <c r="E112" s="862"/>
      <c r="F112" s="862"/>
      <c r="G112" s="862"/>
      <c r="H112" s="862"/>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84" t="s">
        <v>291</v>
      </c>
      <c r="AF112" s="885"/>
      <c r="AG112" s="885"/>
      <c r="AH112" s="885"/>
      <c r="AI112" s="885"/>
      <c r="AJ112" s="885"/>
      <c r="AK112" s="885"/>
      <c r="AL112" s="59"/>
      <c r="AM112" s="60"/>
      <c r="AN112" s="481"/>
      <c r="AO112" s="481"/>
      <c r="AP112" s="481"/>
      <c r="AQ112" s="60"/>
      <c r="AR112" s="60"/>
      <c r="AS112" s="60"/>
      <c r="AT112" s="60"/>
      <c r="AU112" s="60"/>
      <c r="AV112" s="60"/>
      <c r="AW112" s="60"/>
      <c r="AX112" s="60"/>
      <c r="AY112" s="60"/>
      <c r="BA112" s="610" t="b">
        <v>0</v>
      </c>
    </row>
    <row r="113" spans="1:55" s="29" customFormat="1" ht="22.15" customHeight="1">
      <c r="A113" s="60"/>
      <c r="B113" s="519"/>
      <c r="C113" s="861" t="s">
        <v>292</v>
      </c>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3" t="s">
        <v>293</v>
      </c>
      <c r="AF113" s="864"/>
      <c r="AG113" s="864"/>
      <c r="AH113" s="864"/>
      <c r="AI113" s="864"/>
      <c r="AJ113" s="864"/>
      <c r="AK113" s="864"/>
      <c r="AL113" s="59"/>
      <c r="AM113" s="60"/>
      <c r="AN113" s="481"/>
      <c r="AO113" s="481"/>
      <c r="AP113" s="481"/>
      <c r="AQ113" s="60"/>
      <c r="AR113" s="60"/>
      <c r="AS113" s="60"/>
      <c r="AT113" s="60"/>
      <c r="AU113" s="60"/>
      <c r="AV113" s="60"/>
      <c r="AW113" s="60"/>
      <c r="AX113" s="60"/>
      <c r="AY113" s="60"/>
      <c r="BA113" s="610" t="b">
        <v>0</v>
      </c>
    </row>
    <row r="114" spans="1:55" s="29" customFormat="1" ht="22.15" customHeight="1">
      <c r="A114" s="60"/>
      <c r="B114" s="520"/>
      <c r="C114" s="902" t="s">
        <v>294</v>
      </c>
      <c r="D114" s="903"/>
      <c r="E114" s="903"/>
      <c r="F114" s="903"/>
      <c r="G114" s="903"/>
      <c r="H114" s="903"/>
      <c r="I114" s="903"/>
      <c r="J114" s="903"/>
      <c r="K114" s="903"/>
      <c r="L114" s="903"/>
      <c r="M114" s="903"/>
      <c r="N114" s="903"/>
      <c r="O114" s="903"/>
      <c r="P114" s="903"/>
      <c r="Q114" s="903"/>
      <c r="R114" s="903"/>
      <c r="S114" s="903"/>
      <c r="T114" s="903"/>
      <c r="U114" s="903"/>
      <c r="V114" s="903"/>
      <c r="W114" s="903"/>
      <c r="X114" s="903"/>
      <c r="Y114" s="903"/>
      <c r="Z114" s="903"/>
      <c r="AA114" s="903"/>
      <c r="AB114" s="903"/>
      <c r="AC114" s="903"/>
      <c r="AD114" s="903"/>
      <c r="AE114" s="904" t="s">
        <v>295</v>
      </c>
      <c r="AF114" s="905"/>
      <c r="AG114" s="905"/>
      <c r="AH114" s="905"/>
      <c r="AI114" s="905"/>
      <c r="AJ114" s="905"/>
      <c r="AK114" s="905"/>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861" t="s">
        <v>296</v>
      </c>
      <c r="D115" s="862"/>
      <c r="E115" s="862"/>
      <c r="F115" s="862"/>
      <c r="G115" s="862"/>
      <c r="H115" s="862"/>
      <c r="I115" s="862"/>
      <c r="J115" s="862"/>
      <c r="K115" s="862"/>
      <c r="L115" s="862"/>
      <c r="M115" s="862"/>
      <c r="N115" s="862"/>
      <c r="O115" s="862"/>
      <c r="P115" s="862"/>
      <c r="Q115" s="862"/>
      <c r="R115" s="862"/>
      <c r="S115" s="862"/>
      <c r="T115" s="862"/>
      <c r="U115" s="862"/>
      <c r="V115" s="862"/>
      <c r="W115" s="862"/>
      <c r="X115" s="862"/>
      <c r="Y115" s="862"/>
      <c r="Z115" s="862"/>
      <c r="AA115" s="862"/>
      <c r="AB115" s="862"/>
      <c r="AC115" s="862"/>
      <c r="AD115" s="862"/>
      <c r="AE115" s="884" t="s">
        <v>291</v>
      </c>
      <c r="AF115" s="885"/>
      <c r="AG115" s="885"/>
      <c r="AH115" s="885"/>
      <c r="AI115" s="885"/>
      <c r="AJ115" s="885"/>
      <c r="AK115" s="885"/>
      <c r="AL115" s="59"/>
      <c r="AM115" s="60"/>
      <c r="AN115" s="60"/>
      <c r="AO115" s="60"/>
      <c r="AP115" s="60"/>
      <c r="AQ115" s="60"/>
      <c r="AR115" s="60"/>
      <c r="AS115" s="60"/>
      <c r="AT115" s="60"/>
      <c r="AU115" s="60"/>
      <c r="AV115" s="60"/>
      <c r="AW115" s="60"/>
      <c r="AX115" s="60"/>
      <c r="AY115" s="60"/>
      <c r="BA115" s="610"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914" t="s">
        <v>299</v>
      </c>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1038" t="s">
        <v>300</v>
      </c>
      <c r="D122" s="1038"/>
      <c r="E122" s="1038"/>
      <c r="F122" s="1038"/>
      <c r="G122" s="1038"/>
      <c r="H122" s="1038"/>
      <c r="I122" s="1038"/>
      <c r="J122" s="1038"/>
      <c r="K122" s="1038"/>
      <c r="L122" s="1038"/>
      <c r="M122" s="1038"/>
      <c r="N122" s="1038"/>
      <c r="O122" s="1038"/>
      <c r="P122" s="1038"/>
      <c r="Q122" s="1038"/>
      <c r="R122" s="1038"/>
      <c r="S122" s="1038"/>
      <c r="T122" s="1038"/>
      <c r="U122" s="1038"/>
      <c r="V122" s="1038"/>
      <c r="W122" s="1038"/>
      <c r="X122" s="1038"/>
      <c r="Y122" s="1038"/>
      <c r="Z122" s="1038"/>
      <c r="AA122" s="1038"/>
      <c r="AB122" s="1038"/>
      <c r="AC122" s="1038"/>
      <c r="AD122" s="1038"/>
      <c r="AE122" s="1038"/>
      <c r="AF122" s="1038"/>
      <c r="AG122" s="1038"/>
      <c r="AH122" s="1038"/>
      <c r="AI122" s="1038"/>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1039"/>
      <c r="F124" s="1040"/>
      <c r="G124" s="44" t="s">
        <v>302</v>
      </c>
      <c r="H124" s="1039"/>
      <c r="I124" s="1040"/>
      <c r="J124" s="44" t="s">
        <v>303</v>
      </c>
      <c r="K124" s="1039"/>
      <c r="L124" s="1040"/>
      <c r="M124" s="44" t="s">
        <v>304</v>
      </c>
      <c r="N124" s="39"/>
      <c r="O124" s="1041" t="s">
        <v>178</v>
      </c>
      <c r="P124" s="1041"/>
      <c r="Q124" s="1041"/>
      <c r="R124" s="906" t="str">
        <f>IF(H7="","",H7)</f>
        <v/>
      </c>
      <c r="S124" s="906"/>
      <c r="T124" s="906"/>
      <c r="U124" s="906"/>
      <c r="V124" s="906"/>
      <c r="W124" s="906"/>
      <c r="X124" s="906"/>
      <c r="Y124" s="906"/>
      <c r="Z124" s="906"/>
      <c r="AA124" s="906"/>
      <c r="AB124" s="906"/>
      <c r="AC124" s="906"/>
      <c r="AD124" s="906"/>
      <c r="AE124" s="906"/>
      <c r="AF124" s="906"/>
      <c r="AG124" s="906"/>
      <c r="AH124" s="906"/>
      <c r="AI124" s="906"/>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913" t="s">
        <v>305</v>
      </c>
      <c r="O125" s="913"/>
      <c r="P125" s="913"/>
      <c r="Q125" s="913"/>
      <c r="R125" s="1033" t="s">
        <v>22</v>
      </c>
      <c r="S125" s="1033"/>
      <c r="T125" s="911" t="str">
        <f>IF(基本情報入力シート!L26="", "", 基本情報入力シート!L26)</f>
        <v/>
      </c>
      <c r="U125" s="911"/>
      <c r="V125" s="911"/>
      <c r="W125" s="911"/>
      <c r="X125" s="911"/>
      <c r="Y125" s="910" t="s">
        <v>23</v>
      </c>
      <c r="Z125" s="910"/>
      <c r="AA125" s="911" t="str">
        <f>IF(基本情報入力シート!L27="", "", 基本情報入力シート!L27)</f>
        <v/>
      </c>
      <c r="AB125" s="911"/>
      <c r="AC125" s="911"/>
      <c r="AD125" s="911"/>
      <c r="AE125" s="911"/>
      <c r="AF125" s="911"/>
      <c r="AG125" s="911"/>
      <c r="AH125" s="911"/>
      <c r="AI125" s="911"/>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912" t="s">
        <v>310</v>
      </c>
      <c r="C132" s="912"/>
      <c r="D132" s="912"/>
      <c r="E132" s="912"/>
      <c r="F132" s="912"/>
      <c r="G132" s="912"/>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59"/>
      <c r="AM132" s="59"/>
      <c r="AN132" s="59"/>
      <c r="AO132" s="59"/>
      <c r="AP132" s="59"/>
      <c r="AQ132" s="59"/>
      <c r="AR132" s="59"/>
      <c r="AS132" s="59"/>
      <c r="AT132" s="59"/>
      <c r="AU132" s="59"/>
      <c r="AV132" s="59"/>
      <c r="AW132" s="59"/>
      <c r="AX132" s="59"/>
      <c r="AY132" s="59"/>
    </row>
    <row r="133" spans="1:56">
      <c r="A133" s="59"/>
      <c r="B133" s="907" t="s">
        <v>311</v>
      </c>
      <c r="C133" s="908"/>
      <c r="D133" s="908"/>
      <c r="E133" s="908"/>
      <c r="F133" s="908"/>
      <c r="G133" s="908"/>
      <c r="H133" s="908"/>
      <c r="I133" s="908"/>
      <c r="J133" s="908"/>
      <c r="K133" s="908"/>
      <c r="L133" s="908"/>
      <c r="M133" s="908"/>
      <c r="N133" s="908"/>
      <c r="O133" s="908"/>
      <c r="P133" s="908"/>
      <c r="Q133" s="908"/>
      <c r="R133" s="908"/>
      <c r="S133" s="908"/>
      <c r="T133" s="908"/>
      <c r="U133" s="908"/>
      <c r="V133" s="908"/>
      <c r="W133" s="908"/>
      <c r="X133" s="908"/>
      <c r="Y133" s="908"/>
      <c r="Z133" s="908"/>
      <c r="AA133" s="908"/>
      <c r="AB133" s="908"/>
      <c r="AC133" s="908"/>
      <c r="AD133" s="908"/>
      <c r="AE133" s="908"/>
      <c r="AF133" s="908"/>
      <c r="AG133" s="908"/>
      <c r="AH133" s="908"/>
      <c r="AI133" s="908"/>
      <c r="AJ133" s="909"/>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12" t="s">
        <v>312</v>
      </c>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899" t="s">
        <v>314</v>
      </c>
      <c r="D136" s="900"/>
      <c r="E136" s="900"/>
      <c r="F136" s="900"/>
      <c r="G136" s="900"/>
      <c r="H136" s="900"/>
      <c r="I136" s="901"/>
      <c r="J136" s="889" t="s">
        <v>315</v>
      </c>
      <c r="K136" s="889"/>
      <c r="L136" s="889"/>
      <c r="M136" s="889"/>
      <c r="N136" s="889"/>
      <c r="O136" s="889"/>
      <c r="P136" s="889"/>
      <c r="Q136" s="889"/>
      <c r="R136" s="889"/>
      <c r="S136" s="889"/>
      <c r="T136" s="889"/>
      <c r="U136" s="889"/>
      <c r="V136" s="889"/>
      <c r="W136" s="889"/>
      <c r="X136" s="889"/>
      <c r="Y136" s="889"/>
      <c r="Z136" s="889"/>
      <c r="AA136" s="889"/>
      <c r="AB136" s="889"/>
      <c r="AC136" s="889"/>
      <c r="AD136" s="889"/>
      <c r="AE136" s="889"/>
      <c r="AF136" s="889"/>
      <c r="AG136" s="889"/>
      <c r="AH136" s="889"/>
      <c r="AI136" s="889"/>
      <c r="AJ136" s="890"/>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899" t="s">
        <v>317</v>
      </c>
      <c r="D137" s="900"/>
      <c r="E137" s="900"/>
      <c r="F137" s="900"/>
      <c r="G137" s="900"/>
      <c r="H137" s="900"/>
      <c r="I137" s="901"/>
      <c r="J137" s="889" t="s">
        <v>318</v>
      </c>
      <c r="K137" s="889"/>
      <c r="L137" s="889"/>
      <c r="M137" s="889"/>
      <c r="N137" s="889"/>
      <c r="O137" s="889"/>
      <c r="P137" s="889"/>
      <c r="Q137" s="889"/>
      <c r="R137" s="889"/>
      <c r="S137" s="889"/>
      <c r="T137" s="889"/>
      <c r="U137" s="889"/>
      <c r="V137" s="889"/>
      <c r="W137" s="889"/>
      <c r="X137" s="889"/>
      <c r="Y137" s="889"/>
      <c r="Z137" s="889"/>
      <c r="AA137" s="889"/>
      <c r="AB137" s="889"/>
      <c r="AC137" s="889"/>
      <c r="AD137" s="889"/>
      <c r="AE137" s="889"/>
      <c r="AF137" s="889"/>
      <c r="AG137" s="889"/>
      <c r="AH137" s="889"/>
      <c r="AI137" s="889"/>
      <c r="AJ137" s="890"/>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95" t="s">
        <v>321</v>
      </c>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6"/>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93" t="s">
        <v>323</v>
      </c>
      <c r="D139" s="893"/>
      <c r="E139" s="893"/>
      <c r="F139" s="893"/>
      <c r="G139" s="893"/>
      <c r="H139" s="893"/>
      <c r="I139" s="893"/>
      <c r="J139" s="895" t="s">
        <v>324</v>
      </c>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6"/>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93" t="s">
        <v>326</v>
      </c>
      <c r="D140" s="893"/>
      <c r="E140" s="893"/>
      <c r="F140" s="893"/>
      <c r="G140" s="893"/>
      <c r="H140" s="893"/>
      <c r="I140" s="893"/>
      <c r="J140" s="895" t="s">
        <v>327</v>
      </c>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6"/>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93" t="s">
        <v>329</v>
      </c>
      <c r="D141" s="893"/>
      <c r="E141" s="893"/>
      <c r="F141" s="893"/>
      <c r="G141" s="893"/>
      <c r="H141" s="893"/>
      <c r="I141" s="893"/>
      <c r="J141" s="889" t="s">
        <v>330</v>
      </c>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90"/>
      <c r="AK141" s="52" t="str">
        <f>IF(H7="", "",IF(BA59=0, "", IF(AK59="○", "○", "×")))</f>
        <v/>
      </c>
      <c r="AL141" s="511"/>
      <c r="AM141" s="59"/>
      <c r="AN141" s="60"/>
      <c r="AO141" s="60"/>
      <c r="AP141" s="60"/>
      <c r="AQ141" s="60"/>
      <c r="AR141" s="60"/>
      <c r="AS141" s="60"/>
      <c r="AT141" s="60"/>
      <c r="AU141" s="60"/>
      <c r="AV141" s="60"/>
      <c r="AW141" s="60"/>
      <c r="AX141" s="60"/>
      <c r="AY141" s="60"/>
    </row>
    <row r="142" spans="1:56" s="29" customFormat="1" ht="22.15" customHeight="1">
      <c r="A142" s="60"/>
      <c r="B142" s="891" t="s">
        <v>331</v>
      </c>
      <c r="C142" s="893" t="s">
        <v>332</v>
      </c>
      <c r="D142" s="893"/>
      <c r="E142" s="893"/>
      <c r="F142" s="893"/>
      <c r="G142" s="893"/>
      <c r="H142" s="893"/>
      <c r="I142" s="893"/>
      <c r="J142" s="895" t="s">
        <v>333</v>
      </c>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6"/>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892"/>
      <c r="C143" s="894"/>
      <c r="D143" s="894"/>
      <c r="E143" s="894"/>
      <c r="F143" s="894"/>
      <c r="G143" s="894"/>
      <c r="H143" s="894"/>
      <c r="I143" s="894"/>
      <c r="J143" s="897" t="s">
        <v>334</v>
      </c>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12" t="s">
        <v>335</v>
      </c>
      <c r="C145" s="912"/>
      <c r="D145" s="912"/>
      <c r="E145" s="912"/>
      <c r="F145" s="912"/>
      <c r="G145" s="912"/>
      <c r="H145" s="912"/>
      <c r="I145" s="912"/>
      <c r="J145" s="912"/>
      <c r="K145" s="912"/>
      <c r="L145" s="912"/>
      <c r="M145" s="912"/>
      <c r="N145" s="912"/>
      <c r="O145" s="912"/>
      <c r="P145" s="912"/>
      <c r="Q145" s="912"/>
      <c r="R145" s="912"/>
      <c r="S145" s="912"/>
      <c r="T145" s="912"/>
      <c r="U145" s="912"/>
      <c r="V145" s="912"/>
      <c r="W145" s="912"/>
      <c r="X145" s="912"/>
      <c r="Y145" s="912"/>
      <c r="Z145" s="912"/>
      <c r="AA145" s="912"/>
      <c r="AB145" s="912"/>
      <c r="AC145" s="912"/>
      <c r="AD145" s="912"/>
      <c r="AE145" s="912"/>
      <c r="AF145" s="912"/>
      <c r="AG145" s="912"/>
      <c r="AH145" s="912"/>
      <c r="AI145" s="912"/>
      <c r="AJ145" s="912"/>
      <c r="AK145" s="912"/>
      <c r="AL145" s="59"/>
      <c r="AM145" s="59"/>
      <c r="AN145" s="59"/>
      <c r="AO145" s="59"/>
      <c r="AP145" s="59"/>
      <c r="AQ145" s="59"/>
      <c r="AR145" s="59"/>
      <c r="AS145" s="59"/>
      <c r="AT145" s="59"/>
      <c r="AU145" s="59"/>
      <c r="AV145" s="59"/>
      <c r="AW145" s="59"/>
      <c r="AX145" s="59"/>
      <c r="AY145" s="59"/>
    </row>
    <row r="146" spans="1:52">
      <c r="A146" s="59"/>
      <c r="B146" s="513" t="s">
        <v>196</v>
      </c>
      <c r="C146" s="1034" t="s">
        <v>336</v>
      </c>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1036" t="s">
        <v>337</v>
      </c>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00"/>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8" customWidth="1"/>
    <col min="16" max="16" width="18.5" style="382" customWidth="1"/>
    <col min="17" max="17" width="7" style="228"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8" customWidth="1"/>
    <col min="31" max="31" width="17.5" style="228" customWidth="1"/>
    <col min="32" max="32" width="9.875" style="28" customWidth="1"/>
    <col min="33" max="33" width="18.5" style="228"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6" hidden="1" customWidth="1"/>
    <col min="44" max="44" width="16.5" style="316" hidden="1" customWidth="1"/>
    <col min="45" max="45" width="14.5" style="316" hidden="1" customWidth="1"/>
    <col min="46" max="46" width="34.5" style="316" hidden="1" customWidth="1"/>
    <col min="47" max="50" width="10" style="316" hidden="1" customWidth="1"/>
    <col min="51" max="51" width="14.5" style="316" hidden="1" customWidth="1"/>
    <col min="52" max="52" width="13.875" style="316" bestFit="1" customWidth="1"/>
    <col min="53" max="53" width="15.5" style="316" customWidth="1"/>
    <col min="54" max="54" width="12.875" style="316" customWidth="1"/>
    <col min="55" max="55" width="11.5" style="316" customWidth="1"/>
    <col min="56" max="58" width="6.875" style="316" customWidth="1"/>
    <col min="59" max="59" width="6.875" style="317" customWidth="1"/>
    <col min="60" max="60" width="22.12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2" t="s">
        <v>175</v>
      </c>
      <c r="AP1" s="842"/>
      <c r="AQ1" s="842"/>
      <c r="AR1" s="842"/>
      <c r="AS1" s="842"/>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2" t="str">
        <f>IF(基本情報入力シート!V14="", "", 基本情報入力シート!V14)</f>
        <v/>
      </c>
      <c r="AP2" s="842"/>
      <c r="AQ2" s="842"/>
      <c r="AR2" s="842"/>
      <c r="AS2" s="842"/>
      <c r="BC2" s="317"/>
      <c r="BD2"/>
      <c r="BE2"/>
      <c r="BF2"/>
      <c r="BG2"/>
    </row>
    <row r="3" spans="1:60" ht="27" customHeight="1" thickBot="1">
      <c r="A3" s="1127" t="s">
        <v>178</v>
      </c>
      <c r="B3" s="1127"/>
      <c r="C3" s="1128"/>
      <c r="D3" s="1129" t="str">
        <f>IF(基本情報入力シート!L22="","",基本情報入力シート!L22)</f>
        <v/>
      </c>
      <c r="E3" s="1130"/>
      <c r="F3" s="1130"/>
      <c r="G3" s="1130"/>
      <c r="H3" s="1130"/>
      <c r="I3" s="1130"/>
      <c r="J3" s="1131"/>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132" t="s">
        <v>2572</v>
      </c>
      <c r="B5" s="1133"/>
      <c r="C5" s="1133"/>
      <c r="D5" s="1133"/>
      <c r="E5" s="1133"/>
      <c r="F5" s="1133"/>
      <c r="G5" s="1133"/>
      <c r="H5" s="1133"/>
      <c r="I5" s="1133"/>
      <c r="J5" s="1133"/>
      <c r="K5" s="1133"/>
      <c r="L5" s="1146">
        <f>IFERROR(SUM(AD:AD),"")</f>
        <v>0</v>
      </c>
      <c r="M5" s="1146"/>
      <c r="N5" s="336" t="s">
        <v>186</v>
      </c>
      <c r="O5" s="327"/>
      <c r="P5" s="307"/>
      <c r="Q5" s="308"/>
      <c r="R5" s="267"/>
      <c r="S5" s="309"/>
      <c r="T5" s="310"/>
      <c r="U5" s="310"/>
      <c r="V5" s="310"/>
      <c r="W5" s="310"/>
      <c r="X5" s="310"/>
      <c r="Y5" s="310"/>
      <c r="Z5" s="310"/>
      <c r="AA5" s="310"/>
      <c r="AB5" s="310"/>
      <c r="AC5" s="310"/>
      <c r="AD5" s="311"/>
      <c r="AE5" s="1140" t="s">
        <v>339</v>
      </c>
      <c r="AF5" s="1141"/>
      <c r="AG5" s="1141"/>
      <c r="AH5" s="1141"/>
      <c r="AI5" s="1141"/>
      <c r="AJ5" s="1142"/>
      <c r="AK5" s="337">
        <f>SUM(AK12:AK411)</f>
        <v>0</v>
      </c>
      <c r="AL5" s="268"/>
      <c r="AM5" s="334"/>
      <c r="AN5" s="338"/>
      <c r="AO5" s="338"/>
      <c r="AP5" s="338"/>
      <c r="BC5" s="317"/>
      <c r="BD5"/>
      <c r="BE5"/>
      <c r="BF5"/>
      <c r="BG5"/>
    </row>
    <row r="6" spans="1:60" ht="35.25" customHeight="1" thickBot="1">
      <c r="A6" s="339"/>
      <c r="B6" s="1134" t="s">
        <v>2573</v>
      </c>
      <c r="C6" s="1133"/>
      <c r="D6" s="1133"/>
      <c r="E6" s="1133"/>
      <c r="F6" s="1133"/>
      <c r="G6" s="1133"/>
      <c r="H6" s="1133"/>
      <c r="I6" s="1133"/>
      <c r="J6" s="1133"/>
      <c r="K6" s="1133"/>
      <c r="L6" s="1146">
        <f>IFERROR(SUM(AE:AE),"")</f>
        <v>0</v>
      </c>
      <c r="M6" s="1146"/>
      <c r="N6" s="336" t="s">
        <v>186</v>
      </c>
      <c r="O6" s="306"/>
      <c r="P6" s="307"/>
      <c r="Q6" s="308"/>
      <c r="R6" s="267"/>
      <c r="S6" s="309"/>
      <c r="T6" s="310"/>
      <c r="U6" s="310"/>
      <c r="V6" s="310"/>
      <c r="W6" s="310"/>
      <c r="X6" s="310"/>
      <c r="Y6" s="310"/>
      <c r="Z6" s="310"/>
      <c r="AA6" s="310"/>
      <c r="AB6" s="310"/>
      <c r="AC6" s="310"/>
      <c r="AD6" s="311"/>
      <c r="AE6" s="1140" t="s">
        <v>340</v>
      </c>
      <c r="AF6" s="1141"/>
      <c r="AG6" s="1141"/>
      <c r="AH6" s="1141"/>
      <c r="AI6" s="1141"/>
      <c r="AJ6" s="1142"/>
      <c r="AK6" s="340">
        <f>SUM(AV:AV)</f>
        <v>0</v>
      </c>
      <c r="AL6" s="334"/>
      <c r="AM6" s="334"/>
      <c r="AN6" s="338"/>
      <c r="AO6" s="338"/>
      <c r="AP6" s="338"/>
      <c r="AT6" s="341"/>
      <c r="AU6" s="1135"/>
      <c r="AV6" s="1135"/>
      <c r="AW6" s="1135"/>
      <c r="AX6" s="1135"/>
      <c r="AY6" s="1135"/>
      <c r="AZ6" s="1135"/>
      <c r="BA6" s="1135"/>
      <c r="BB6" s="342"/>
      <c r="BC6" s="1135"/>
      <c r="BD6" s="1135"/>
      <c r="BE6" s="1135"/>
      <c r="BF6" s="1135"/>
      <c r="BG6" s="1135"/>
    </row>
    <row r="7" spans="1:60" ht="35.25" customHeight="1">
      <c r="A7" s="343"/>
      <c r="B7" s="1134" t="s">
        <v>2574</v>
      </c>
      <c r="C7" s="1133"/>
      <c r="D7" s="1133"/>
      <c r="E7" s="1133"/>
      <c r="F7" s="1133"/>
      <c r="G7" s="1133"/>
      <c r="H7" s="1133"/>
      <c r="I7" s="1133"/>
      <c r="J7" s="1133"/>
      <c r="K7" s="1133"/>
      <c r="L7" s="1146">
        <f>IFERROR(SUM(AG:AG),"")</f>
        <v>0</v>
      </c>
      <c r="M7" s="1146"/>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170" t="s">
        <v>341</v>
      </c>
      <c r="AP7" s="1171"/>
      <c r="AT7" s="344"/>
      <c r="AU7" s="1143"/>
      <c r="AV7" s="1143"/>
      <c r="AW7" s="1143"/>
      <c r="AX7" s="1143"/>
      <c r="AY7" s="1143"/>
      <c r="AZ7" s="1143"/>
      <c r="BA7" s="1143"/>
      <c r="BB7" s="345"/>
      <c r="BC7" s="1143"/>
      <c r="BD7" s="1143"/>
      <c r="BE7" s="1143"/>
      <c r="BF7" s="1143"/>
      <c r="BG7" s="1143"/>
    </row>
    <row r="8" spans="1:60" ht="35.25" customHeight="1" thickBot="1">
      <c r="A8" s="1169" t="s">
        <v>342</v>
      </c>
      <c r="B8" s="1169"/>
      <c r="C8" s="1169"/>
      <c r="D8" s="1169"/>
      <c r="E8" s="1169"/>
      <c r="F8" s="1169"/>
      <c r="G8" s="1169"/>
      <c r="H8" s="1169"/>
      <c r="I8" s="1169"/>
      <c r="J8" s="1169"/>
      <c r="K8" s="1169"/>
      <c r="L8" s="1169"/>
      <c r="M8" s="1169"/>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43"/>
      <c r="AV8" s="1143"/>
      <c r="AW8" s="1143"/>
      <c r="AX8" s="1143"/>
      <c r="AY8" s="1143"/>
      <c r="AZ8" s="1143"/>
      <c r="BA8" s="1143"/>
      <c r="BB8" s="345"/>
      <c r="BC8" s="1143"/>
      <c r="BD8" s="1143"/>
      <c r="BE8" s="1143"/>
      <c r="BF8" s="1143"/>
      <c r="BG8" s="1143"/>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9" t="str">
        <f>IF(D3="", "", IFERROR(IF(COUNTIF(AP:AP,"未入力")=0,"○","×"),""))</f>
        <v/>
      </c>
      <c r="AF9" s="1190"/>
      <c r="AG9" s="1191" t="str">
        <f>IF(D3="", "", IFERROR(IF(COUNTIF(AR:AR,"未入力")=0,"○","×"),""))</f>
        <v/>
      </c>
      <c r="AH9" s="1192"/>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179"/>
      <c r="B10" s="1147" t="s">
        <v>345</v>
      </c>
      <c r="C10" s="1148"/>
      <c r="D10" s="1148"/>
      <c r="E10" s="1148"/>
      <c r="F10" s="1149"/>
      <c r="G10" s="1153" t="s">
        <v>36</v>
      </c>
      <c r="H10" s="1155" t="s">
        <v>37</v>
      </c>
      <c r="I10" s="1155"/>
      <c r="J10" s="1156" t="s">
        <v>346</v>
      </c>
      <c r="K10" s="1158" t="s">
        <v>39</v>
      </c>
      <c r="L10" s="1160" t="s">
        <v>347</v>
      </c>
      <c r="M10" s="1183" t="s">
        <v>348</v>
      </c>
      <c r="N10" s="1185" t="s">
        <v>349</v>
      </c>
      <c r="O10" s="1187" t="s">
        <v>350</v>
      </c>
      <c r="P10" s="1181" t="s">
        <v>351</v>
      </c>
      <c r="Q10" s="1177" t="s">
        <v>352</v>
      </c>
      <c r="R10" s="1164" t="s">
        <v>353</v>
      </c>
      <c r="S10" s="1172"/>
      <c r="T10" s="1172"/>
      <c r="U10" s="1172"/>
      <c r="V10" s="1172"/>
      <c r="W10" s="1172"/>
      <c r="X10" s="1172"/>
      <c r="Y10" s="1172"/>
      <c r="Z10" s="1172"/>
      <c r="AA10" s="1172"/>
      <c r="AB10" s="1172"/>
      <c r="AC10" s="1173"/>
      <c r="AD10" s="1164" t="s">
        <v>354</v>
      </c>
      <c r="AE10" s="1166" t="s">
        <v>355</v>
      </c>
      <c r="AF10" s="1167"/>
      <c r="AG10" s="1168" t="s">
        <v>356</v>
      </c>
      <c r="AH10" s="1167"/>
      <c r="AI10" s="359" t="s">
        <v>357</v>
      </c>
      <c r="AJ10" s="359" t="s">
        <v>358</v>
      </c>
      <c r="AK10" s="359" t="s">
        <v>359</v>
      </c>
      <c r="AL10" s="360" t="s">
        <v>360</v>
      </c>
      <c r="AM10" s="1162" t="s">
        <v>361</v>
      </c>
      <c r="AN10" s="361"/>
      <c r="AO10" s="1144" t="s">
        <v>362</v>
      </c>
      <c r="AP10" s="1145"/>
      <c r="AS10" s="92"/>
      <c r="AT10" s="92"/>
      <c r="AU10" s="92"/>
      <c r="AV10" s="92"/>
      <c r="AW10" s="92"/>
      <c r="AX10" s="92"/>
      <c r="AY10" s="92"/>
      <c r="AZ10" s="92"/>
      <c r="BA10" s="92"/>
      <c r="BB10" s="92"/>
      <c r="BH10" s="362"/>
    </row>
    <row r="11" spans="1:60" ht="159.75" customHeight="1" thickBot="1">
      <c r="A11" s="1180"/>
      <c r="B11" s="1150"/>
      <c r="C11" s="1151"/>
      <c r="D11" s="1151"/>
      <c r="E11" s="1151"/>
      <c r="F11" s="1152"/>
      <c r="G11" s="1154"/>
      <c r="H11" s="363" t="s">
        <v>363</v>
      </c>
      <c r="I11" s="363" t="s">
        <v>364</v>
      </c>
      <c r="J11" s="1157"/>
      <c r="K11" s="1159"/>
      <c r="L11" s="1161"/>
      <c r="M11" s="1184"/>
      <c r="N11" s="1186"/>
      <c r="O11" s="1188"/>
      <c r="P11" s="1182"/>
      <c r="Q11" s="1178"/>
      <c r="R11" s="1174"/>
      <c r="S11" s="1175"/>
      <c r="T11" s="1175"/>
      <c r="U11" s="1175"/>
      <c r="V11" s="1175"/>
      <c r="W11" s="1175"/>
      <c r="X11" s="1175"/>
      <c r="Y11" s="1175"/>
      <c r="Z11" s="1175"/>
      <c r="AA11" s="1175"/>
      <c r="AB11" s="1175"/>
      <c r="AC11" s="1176"/>
      <c r="AD11" s="1165"/>
      <c r="AE11" s="364" t="s">
        <v>365</v>
      </c>
      <c r="AF11" s="365" t="s">
        <v>366</v>
      </c>
      <c r="AG11" s="365" t="s">
        <v>367</v>
      </c>
      <c r="AH11" s="366" t="s">
        <v>368</v>
      </c>
      <c r="AI11" s="366" t="s">
        <v>369</v>
      </c>
      <c r="AJ11" s="367" t="s">
        <v>370</v>
      </c>
      <c r="AK11" s="367" t="s">
        <v>371</v>
      </c>
      <c r="AL11" s="582" t="s">
        <v>372</v>
      </c>
      <c r="AM11" s="1163"/>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04">
        <v>1</v>
      </c>
      <c r="B12" s="1193" t="str">
        <f>IF(基本情報入力シート!B40="","",基本情報入力シート!B40)</f>
        <v/>
      </c>
      <c r="C12" s="1194"/>
      <c r="D12" s="1194"/>
      <c r="E12" s="1194"/>
      <c r="F12" s="1194"/>
      <c r="G12" s="1199" t="str">
        <f>IF(基本情報入力シート!L40="", "", 基本情報入力シート!L40)</f>
        <v/>
      </c>
      <c r="H12" s="1199" t="str">
        <f>IF(基本情報入力シート!Q40="", "", 基本情報入力シート!Q40)</f>
        <v/>
      </c>
      <c r="I12" s="1199" t="str">
        <f>IF(基本情報入力シート!V40="", "", 基本情報入力シート!V40)</f>
        <v/>
      </c>
      <c r="J12" s="1199" t="str">
        <f>IF(基本情報入力シート!W40="", "", 基本情報入力シート!W40)</f>
        <v/>
      </c>
      <c r="K12" s="1199" t="str">
        <f>IF(基本情報入力シート!X40="", "", 基本情報入力シート!X40)</f>
        <v/>
      </c>
      <c r="L12" s="1121" t="str">
        <f>IF(基本情報入力シート!AC40=0, "",基本情報入力シート!AC40)</f>
        <v/>
      </c>
      <c r="M12" s="1137" t="str">
        <f>IF(AND(基本情報入力シート!B40="",基本情報入力シート!AD40=""), "", 基本情報入力シート!AD40)</f>
        <v/>
      </c>
      <c r="N12" s="1109"/>
      <c r="O12" s="1112" t="str">
        <f>IFERROR(VLOOKUP(K12,【参考】数式用２!$A$2:$AD$48,MATCH(N12,【参考】数式用２!$C$4:$AD$4,0)+2,0),"")</f>
        <v/>
      </c>
      <c r="P12" s="1061"/>
      <c r="Q12" s="1074" t="str">
        <f>IFERROR(VLOOKUP(K12,【参考】数式用２!$A$2:$AC$48,MATCH(P12,【参考】数式用２!$C$4:$AC$4,0)+2,0),"")</f>
        <v/>
      </c>
      <c r="R12" s="1077" t="s">
        <v>301</v>
      </c>
      <c r="S12" s="1065"/>
      <c r="T12" s="1068" t="s">
        <v>385</v>
      </c>
      <c r="U12" s="1065"/>
      <c r="V12" s="1068" t="s">
        <v>386</v>
      </c>
      <c r="W12" s="1065"/>
      <c r="X12" s="1068" t="s">
        <v>385</v>
      </c>
      <c r="Y12" s="1065"/>
      <c r="Z12" s="1068" t="s">
        <v>387</v>
      </c>
      <c r="AA12" s="1068" t="s">
        <v>209</v>
      </c>
      <c r="AB12" s="1068" t="str">
        <f>IF(S12&gt;=1,(W12*12+Y12)-(S12*12+U12)+1,"")</f>
        <v/>
      </c>
      <c r="AC12" s="1092" t="s">
        <v>388</v>
      </c>
      <c r="AD12" s="1071" t="str">
        <f>IFERROR(ROUNDDOWN(ROUND(L12*Q12,0)*M12,0)*AB12,"")</f>
        <v/>
      </c>
      <c r="AE12" s="1095" t="str">
        <f>IFERROR(ROUNDDOWN(ROUNDDOWN(ROUND(L12*VLOOKUP(K12,【参考】数式用２!$A$2:$AC$48,MATCH("処遇改善加算Ⅳ",【参考】数式用２!$C$4:$O$4,0)+2,0),0)*M12,0)*AB12*0.5,0), "")</f>
        <v/>
      </c>
      <c r="AF12" s="1080"/>
      <c r="AG12" s="1071" t="str">
        <f>IF(AND(AQ12&lt;&gt;"対象外", P12&lt;&gt;""),ROUNDDOWN(ROUND(L12*VLOOKUP(K12,【参考】数式用２!$A$2:$K$48,MATCH("ベア加算あり",【参考】数式用２!$C$4:$K$4,0)+2,0),0)*M12,0)*AB12,"")</f>
        <v/>
      </c>
      <c r="AH12" s="1089"/>
      <c r="AI12" s="1080"/>
      <c r="AJ12" s="1080"/>
      <c r="AK12" s="1083"/>
      <c r="AL12" s="1086"/>
      <c r="AM12" s="682" t="str">
        <f>IF(Q12="","",IF(Q12&lt;O12,"！加算の要件上は問題ありませんが、令和６年度末の加算率と比較して、令和７年度の加算率が低くなっています。",""))</f>
        <v/>
      </c>
      <c r="AN12" s="372"/>
      <c r="AO12" s="1100" t="str">
        <f>IF(K12&lt;&gt;"","Q列に色付け","")</f>
        <v/>
      </c>
      <c r="AP12" s="1064" t="str">
        <f>IF(AND(AE12&lt;&gt;0,AE12&lt;&gt;""),IF(AF12="○","入力済","未入力"),"")</f>
        <v/>
      </c>
      <c r="AQ12" s="918" t="str">
        <f>IFERROR((VLOOKUP(N12, 【参考】数式用２!$BE$5:$BE$13, 1,FALSE)), "対象外")</f>
        <v>対象外</v>
      </c>
      <c r="AR12" s="842" t="str">
        <f>IF(AG12&lt;&gt;"",IF(AH12="○","入力済","未入力"),"")</f>
        <v/>
      </c>
      <c r="AS12" s="842" t="str">
        <f>IF(AND(P12&lt;&gt;"", AI12=""), "未入力", "入力済")</f>
        <v>入力済</v>
      </c>
      <c r="AT12" s="842" t="str">
        <f>IF(AND(P12&lt;&gt;"", P12&lt;&gt;"処遇改善加算Ⅳ", AJ12=""), "未入力", "入力済")</f>
        <v>入力済</v>
      </c>
      <c r="AU12" s="842" t="str">
        <f>IFERROR(VLOOKUP(K12, 【参考】数式用２!$BB$5:$BC$48, 2, FALSE), "")</f>
        <v/>
      </c>
      <c r="AV12" s="842" t="str">
        <f>IF(AND(P12&lt;&gt;"処遇改善加算Ⅲ",P12&lt;&gt;"処遇改善加算Ⅳ", P12&lt;&gt;"", AU12&lt;&gt;"対象外"), 1,"")</f>
        <v/>
      </c>
      <c r="AW12" s="842" t="str">
        <f>IFERROR("_"&amp;VLOOKUP(K12, 【参考】数式用２!$AG$2:$AH$48, 2, FALSE), "")</f>
        <v/>
      </c>
      <c r="AX12" s="1103" t="str">
        <f>IF(AND(P12="処遇改善加算Ⅰ", AL12=""), "未入力","入力済")</f>
        <v>入力済</v>
      </c>
      <c r="AY12" s="1101" t="str">
        <f>G12</f>
        <v/>
      </c>
      <c r="AZ12"/>
      <c r="BA12"/>
      <c r="BB12"/>
      <c r="BC12"/>
      <c r="BD12"/>
      <c r="BE12"/>
      <c r="BF12"/>
      <c r="BG12" s="374"/>
    </row>
    <row r="13" spans="1:60" ht="14.45" customHeight="1">
      <c r="A13" s="1105"/>
      <c r="B13" s="1195"/>
      <c r="C13" s="1196"/>
      <c r="D13" s="1196"/>
      <c r="E13" s="1196"/>
      <c r="F13" s="1196"/>
      <c r="G13" s="1200"/>
      <c r="H13" s="1200"/>
      <c r="I13" s="1200"/>
      <c r="J13" s="1200"/>
      <c r="K13" s="1200"/>
      <c r="L13" s="1122"/>
      <c r="M13" s="1138"/>
      <c r="N13" s="1110"/>
      <c r="O13" s="1113"/>
      <c r="P13" s="1062"/>
      <c r="Q13" s="1075"/>
      <c r="R13" s="1078"/>
      <c r="S13" s="1066"/>
      <c r="T13" s="1069"/>
      <c r="U13" s="1066"/>
      <c r="V13" s="1069"/>
      <c r="W13" s="1066"/>
      <c r="X13" s="1069"/>
      <c r="Y13" s="1066"/>
      <c r="Z13" s="1069"/>
      <c r="AA13" s="1069"/>
      <c r="AB13" s="1069"/>
      <c r="AC13" s="1093"/>
      <c r="AD13" s="1072"/>
      <c r="AE13" s="1096"/>
      <c r="AF13" s="1081"/>
      <c r="AG13" s="1072"/>
      <c r="AH13" s="1090"/>
      <c r="AI13" s="1081"/>
      <c r="AJ13" s="1081"/>
      <c r="AK13" s="1084"/>
      <c r="AL13" s="1087"/>
      <c r="AM13" s="10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01"/>
      <c r="AP13" s="1064"/>
      <c r="AQ13" s="919"/>
      <c r="AR13" s="842"/>
      <c r="AS13" s="842"/>
      <c r="AT13" s="842"/>
      <c r="AU13" s="842"/>
      <c r="AV13" s="842"/>
      <c r="AW13" s="842"/>
      <c r="AX13" s="1103"/>
      <c r="AY13" s="1101"/>
      <c r="AZ13"/>
      <c r="BA13"/>
      <c r="BB13"/>
      <c r="BC13"/>
      <c r="BD13"/>
      <c r="BE13"/>
      <c r="BF13"/>
      <c r="BG13"/>
    </row>
    <row r="14" spans="1:60" ht="18" customHeight="1">
      <c r="A14" s="1106"/>
      <c r="B14" s="1195"/>
      <c r="C14" s="1196"/>
      <c r="D14" s="1196"/>
      <c r="E14" s="1196"/>
      <c r="F14" s="1196"/>
      <c r="G14" s="1200"/>
      <c r="H14" s="1200"/>
      <c r="I14" s="1200"/>
      <c r="J14" s="1200"/>
      <c r="K14" s="1200"/>
      <c r="L14" s="1122"/>
      <c r="M14" s="1138"/>
      <c r="N14" s="1110"/>
      <c r="O14" s="1113"/>
      <c r="P14" s="1062"/>
      <c r="Q14" s="1075"/>
      <c r="R14" s="1078"/>
      <c r="S14" s="1066"/>
      <c r="T14" s="1069"/>
      <c r="U14" s="1066"/>
      <c r="V14" s="1069"/>
      <c r="W14" s="1066"/>
      <c r="X14" s="1069"/>
      <c r="Y14" s="1066"/>
      <c r="Z14" s="1069"/>
      <c r="AA14" s="1069"/>
      <c r="AB14" s="1069"/>
      <c r="AC14" s="1093"/>
      <c r="AD14" s="1072"/>
      <c r="AE14" s="1096"/>
      <c r="AF14" s="1081"/>
      <c r="AG14" s="1072"/>
      <c r="AH14" s="1090"/>
      <c r="AI14" s="1081"/>
      <c r="AJ14" s="1081"/>
      <c r="AK14" s="1084"/>
      <c r="AL14" s="1087"/>
      <c r="AM14" s="1099"/>
      <c r="AN14" s="372"/>
      <c r="AO14" s="1101"/>
      <c r="AP14" s="1064"/>
      <c r="AQ14" s="919"/>
      <c r="AR14" s="842"/>
      <c r="AS14" s="842"/>
      <c r="AT14" s="842"/>
      <c r="AU14" s="842"/>
      <c r="AV14" s="842"/>
      <c r="AW14" s="842"/>
      <c r="AX14" s="1103"/>
      <c r="AY14" s="1101"/>
      <c r="AZ14"/>
      <c r="BA14"/>
      <c r="BB14"/>
      <c r="BC14"/>
      <c r="BD14"/>
      <c r="BE14"/>
      <c r="BF14"/>
      <c r="BG14"/>
    </row>
    <row r="15" spans="1:60" ht="30" customHeight="1" thickBot="1">
      <c r="A15" s="1107"/>
      <c r="B15" s="1197"/>
      <c r="C15" s="1198"/>
      <c r="D15" s="1198"/>
      <c r="E15" s="1198"/>
      <c r="F15" s="1198"/>
      <c r="G15" s="1201"/>
      <c r="H15" s="1201"/>
      <c r="I15" s="1201"/>
      <c r="J15" s="1201"/>
      <c r="K15" s="1201"/>
      <c r="L15" s="1123"/>
      <c r="M15" s="1139"/>
      <c r="N15" s="1111"/>
      <c r="O15" s="1114"/>
      <c r="P15" s="1063"/>
      <c r="Q15" s="1076"/>
      <c r="R15" s="1079"/>
      <c r="S15" s="1067"/>
      <c r="T15" s="1070"/>
      <c r="U15" s="1067"/>
      <c r="V15" s="1070"/>
      <c r="W15" s="1067"/>
      <c r="X15" s="1070"/>
      <c r="Y15" s="1067"/>
      <c r="Z15" s="1070"/>
      <c r="AA15" s="1070"/>
      <c r="AB15" s="1070"/>
      <c r="AC15" s="1094"/>
      <c r="AD15" s="1073"/>
      <c r="AE15" s="1097"/>
      <c r="AF15" s="1082"/>
      <c r="AG15" s="1073"/>
      <c r="AH15" s="1091"/>
      <c r="AI15" s="1082"/>
      <c r="AJ15" s="1082"/>
      <c r="AK15" s="1085"/>
      <c r="AL15" s="1088"/>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02"/>
      <c r="AP15" s="1064"/>
      <c r="AQ15" s="920"/>
      <c r="AR15" s="842"/>
      <c r="AS15" s="842"/>
      <c r="AT15" s="842"/>
      <c r="AU15" s="842"/>
      <c r="AV15" s="842"/>
      <c r="AW15" s="842"/>
      <c r="AX15" s="1103"/>
      <c r="AY15" s="1102"/>
      <c r="AZ15"/>
      <c r="BA15"/>
      <c r="BB15"/>
      <c r="BC15"/>
      <c r="BD15"/>
      <c r="BE15"/>
      <c r="BF15"/>
      <c r="BG15"/>
    </row>
    <row r="16" spans="1:60" ht="30" customHeight="1">
      <c r="A16" s="1104">
        <v>2</v>
      </c>
      <c r="B16" s="1115" t="str">
        <f>IF(基本情報入力シート!B41="", "",基本情報入力シート!B41)</f>
        <v/>
      </c>
      <c r="C16" s="1116"/>
      <c r="D16" s="1116"/>
      <c r="E16" s="1116"/>
      <c r="F16" s="1116"/>
      <c r="G16" s="1116" t="str">
        <f>IF(基本情報入力シート!L41="", "",基本情報入力シート!L41)</f>
        <v/>
      </c>
      <c r="H16" s="1116" t="str">
        <f>IF(基本情報入力シート!Q41="", "",基本情報入力シート!Q41)</f>
        <v/>
      </c>
      <c r="I16" s="1116" t="str">
        <f>IF(基本情報入力シート!V41="", "",基本情報入力シート!V41)</f>
        <v/>
      </c>
      <c r="J16" s="1116" t="str">
        <f>IF(基本情報入力シート!W41="", "",基本情報入力シート!W41)</f>
        <v/>
      </c>
      <c r="K16" s="1116" t="str">
        <f>IF(基本情報入力シート!X41="", "",基本情報入力シート!X41)</f>
        <v/>
      </c>
      <c r="L16" s="1121" t="str">
        <f>IF(基本情報入力シート!AC41=0, "",基本情報入力シート!AC41)</f>
        <v/>
      </c>
      <c r="M16" s="1136" t="str">
        <f>IF(基本情報入力シート!AD41="", "",基本情報入力シート!AD41)</f>
        <v/>
      </c>
      <c r="N16" s="1109"/>
      <c r="O16" s="1112" t="str">
        <f>IFERROR(VLOOKUP(K16,【参考】数式用２!$A$2:$AD$48,MATCH(N16,【参考】数式用２!$C$4:$AD$4,0)+2,0),"")</f>
        <v/>
      </c>
      <c r="P16" s="1061"/>
      <c r="Q16" s="1074" t="str">
        <f>IFERROR(VLOOKUP(K16,【参考】数式用２!$A$2:$AC$48,MATCH(P16,【参考】数式用２!$C$4:$AC$4,0)+2,0),"")</f>
        <v/>
      </c>
      <c r="R16" s="1077" t="s">
        <v>301</v>
      </c>
      <c r="S16" s="1065"/>
      <c r="T16" s="1068" t="s">
        <v>385</v>
      </c>
      <c r="U16" s="1065"/>
      <c r="V16" s="1068" t="s">
        <v>386</v>
      </c>
      <c r="W16" s="1065"/>
      <c r="X16" s="1068" t="s">
        <v>385</v>
      </c>
      <c r="Y16" s="1065"/>
      <c r="Z16" s="1068" t="s">
        <v>387</v>
      </c>
      <c r="AA16" s="1068" t="s">
        <v>209</v>
      </c>
      <c r="AB16" s="1068" t="str">
        <f>IF(S16&gt;=1,(W16*12+Y16)-(S16*12+U16)+1,"")</f>
        <v/>
      </c>
      <c r="AC16" s="1092" t="s">
        <v>388</v>
      </c>
      <c r="AD16" s="1071" t="str">
        <f>IFERROR(ROUNDDOWN(ROUND(L16*Q16,0)*M16,0)*AB16,"")</f>
        <v/>
      </c>
      <c r="AE16" s="1095" t="str">
        <f>IFERROR(ROUNDDOWN(ROUNDDOWN(ROUND(L16*VLOOKUP(K16,【参考】数式用２!$A$2:$AC$48,MATCH("処遇改善加算Ⅳ",【参考】数式用２!$C$4:$O$4,0)+2,0),0)*M16,0)*AB16*0.5,0), "")</f>
        <v/>
      </c>
      <c r="AF16" s="1080"/>
      <c r="AG16" s="1071" t="str">
        <f>IF(AND(AQ16&lt;&gt;"対象外", P16&lt;&gt;""),ROUNDDOWN(ROUND(L16*VLOOKUP(K16,【参考】数式用２!$A$2:$K$48,MATCH("ベア加算あり",【参考】数式用２!$C$4:$K$4,0)+2,0),0)*M16,0)*AB16,"")</f>
        <v/>
      </c>
      <c r="AH16" s="1089"/>
      <c r="AI16" s="1080"/>
      <c r="AJ16" s="1080"/>
      <c r="AK16" s="1083"/>
      <c r="AL16" s="1086"/>
      <c r="AM16" s="682" t="str">
        <f>IF(Q16="","",IF(Q16&lt;O16,"！加算の要件上は問題ありませんが、令和６年度末の加算率と比較して、令和７年度の加算率が低くなっています。",""))</f>
        <v/>
      </c>
      <c r="AN16" s="372"/>
      <c r="AO16" s="1100" t="str">
        <f>IF(K16&lt;&gt;"","Q列に色付け","")</f>
        <v/>
      </c>
      <c r="AP16" s="1064" t="str">
        <f>IF(AND(AE16&lt;&gt;0,AE16&lt;&gt;""),IF(AF16="○","入力済","未入力"),"")</f>
        <v/>
      </c>
      <c r="AQ16" s="918" t="str">
        <f>IFERROR((VLOOKUP(N16, 【参考】数式用２!$BE$5:$BE$13, 1,FALSE)), "対象外")</f>
        <v>対象外</v>
      </c>
      <c r="AR16" s="842" t="str">
        <f>IF(AG16&lt;&gt;"",IF(AH16="○","入力済","未入力"),"")</f>
        <v/>
      </c>
      <c r="AS16" s="842" t="str">
        <f>IF(AND(P16&lt;&gt;"", AI16=""), "未入力", "入力済")</f>
        <v>入力済</v>
      </c>
      <c r="AT16" s="842" t="str">
        <f>IF(AND(P16&lt;&gt;"", P16&lt;&gt;"処遇改善加算Ⅳ", AJ16=""), "未入力", "入力済")</f>
        <v>入力済</v>
      </c>
      <c r="AU16" s="842" t="str">
        <f>IFERROR(VLOOKUP(K16, 【参考】数式用２!$BB$5:$BC$48, 2, FALSE), "")</f>
        <v/>
      </c>
      <c r="AV16" s="842" t="str">
        <f>IF(AND(P16&lt;&gt;"処遇改善加算Ⅲ",P16&lt;&gt;"処遇改善加算Ⅳ", P16&lt;&gt;"", AU16&lt;&gt;"対象外"), 1,"")</f>
        <v/>
      </c>
      <c r="AW16" s="842" t="str">
        <f>IFERROR("_"&amp;VLOOKUP(K16, 【参考】数式用２!$AG$2:$AH$48, 2, FALSE), "")</f>
        <v/>
      </c>
      <c r="AX16" s="1103" t="str">
        <f>IF(AND(P16="処遇改善加算Ⅰ", AL16=""), "未入力","入力済")</f>
        <v>入力済</v>
      </c>
      <c r="AY16" s="1100" t="str">
        <f>G16</f>
        <v/>
      </c>
      <c r="AZ16"/>
      <c r="BA16"/>
      <c r="BB16"/>
      <c r="BC16"/>
      <c r="BD16"/>
      <c r="BE16"/>
      <c r="BF16"/>
      <c r="BG16"/>
    </row>
    <row r="17" spans="1:59" ht="14.25">
      <c r="A17" s="1105"/>
      <c r="B17" s="1117"/>
      <c r="C17" s="1118"/>
      <c r="D17" s="1118"/>
      <c r="E17" s="1118"/>
      <c r="F17" s="1118"/>
      <c r="G17" s="1118"/>
      <c r="H17" s="1118"/>
      <c r="I17" s="1118"/>
      <c r="J17" s="1118"/>
      <c r="K17" s="1118"/>
      <c r="L17" s="1122"/>
      <c r="M17" s="1125"/>
      <c r="N17" s="1110"/>
      <c r="O17" s="1113"/>
      <c r="P17" s="1062"/>
      <c r="Q17" s="1075"/>
      <c r="R17" s="1078"/>
      <c r="S17" s="1066"/>
      <c r="T17" s="1069"/>
      <c r="U17" s="1066"/>
      <c r="V17" s="1069"/>
      <c r="W17" s="1066"/>
      <c r="X17" s="1069"/>
      <c r="Y17" s="1066"/>
      <c r="Z17" s="1069"/>
      <c r="AA17" s="1069"/>
      <c r="AB17" s="1069"/>
      <c r="AC17" s="1093"/>
      <c r="AD17" s="1072"/>
      <c r="AE17" s="1096"/>
      <c r="AF17" s="1081"/>
      <c r="AG17" s="1072"/>
      <c r="AH17" s="1090"/>
      <c r="AI17" s="1081"/>
      <c r="AJ17" s="1081"/>
      <c r="AK17" s="1084"/>
      <c r="AL17" s="1087"/>
      <c r="AM17" s="1098"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01"/>
      <c r="AP17" s="1064"/>
      <c r="AQ17" s="919"/>
      <c r="AR17" s="842"/>
      <c r="AS17" s="842"/>
      <c r="AT17" s="842"/>
      <c r="AU17" s="842"/>
      <c r="AV17" s="842"/>
      <c r="AW17" s="842"/>
      <c r="AX17" s="1103"/>
      <c r="AY17" s="1101"/>
      <c r="AZ17"/>
      <c r="BA17"/>
      <c r="BB17"/>
      <c r="BC17"/>
      <c r="BD17"/>
      <c r="BE17"/>
      <c r="BF17"/>
      <c r="BG17"/>
    </row>
    <row r="18" spans="1:59" ht="14.25">
      <c r="A18" s="1106"/>
      <c r="B18" s="1117"/>
      <c r="C18" s="1118"/>
      <c r="D18" s="1118"/>
      <c r="E18" s="1118"/>
      <c r="F18" s="1118"/>
      <c r="G18" s="1118"/>
      <c r="H18" s="1118"/>
      <c r="I18" s="1118"/>
      <c r="J18" s="1118"/>
      <c r="K18" s="1118"/>
      <c r="L18" s="1122"/>
      <c r="M18" s="1125"/>
      <c r="N18" s="1110"/>
      <c r="O18" s="1113"/>
      <c r="P18" s="1062"/>
      <c r="Q18" s="1075"/>
      <c r="R18" s="1078"/>
      <c r="S18" s="1066"/>
      <c r="T18" s="1069"/>
      <c r="U18" s="1066"/>
      <c r="V18" s="1069"/>
      <c r="W18" s="1066"/>
      <c r="X18" s="1069"/>
      <c r="Y18" s="1066"/>
      <c r="Z18" s="1069"/>
      <c r="AA18" s="1069"/>
      <c r="AB18" s="1069"/>
      <c r="AC18" s="1093"/>
      <c r="AD18" s="1072"/>
      <c r="AE18" s="1096"/>
      <c r="AF18" s="1081"/>
      <c r="AG18" s="1072"/>
      <c r="AH18" s="1090"/>
      <c r="AI18" s="1081"/>
      <c r="AJ18" s="1081"/>
      <c r="AK18" s="1084"/>
      <c r="AL18" s="1087"/>
      <c r="AM18" s="1099"/>
      <c r="AN18" s="372"/>
      <c r="AO18" s="1101"/>
      <c r="AP18" s="1064"/>
      <c r="AQ18" s="919"/>
      <c r="AR18" s="842"/>
      <c r="AS18" s="842"/>
      <c r="AT18" s="842"/>
      <c r="AU18" s="842"/>
      <c r="AV18" s="842"/>
      <c r="AW18" s="842"/>
      <c r="AX18" s="1103"/>
      <c r="AY18" s="1101"/>
      <c r="AZ18"/>
      <c r="BA18"/>
      <c r="BB18"/>
      <c r="BC18"/>
      <c r="BD18"/>
      <c r="BE18"/>
      <c r="BF18"/>
      <c r="BG18"/>
    </row>
    <row r="19" spans="1:59" ht="30" customHeight="1" thickBot="1">
      <c r="A19" s="1107"/>
      <c r="B19" s="1119"/>
      <c r="C19" s="1120"/>
      <c r="D19" s="1120"/>
      <c r="E19" s="1120"/>
      <c r="F19" s="1120"/>
      <c r="G19" s="1120"/>
      <c r="H19" s="1120"/>
      <c r="I19" s="1120"/>
      <c r="J19" s="1120"/>
      <c r="K19" s="1120"/>
      <c r="L19" s="1123"/>
      <c r="M19" s="1126"/>
      <c r="N19" s="1111"/>
      <c r="O19" s="1114"/>
      <c r="P19" s="1063"/>
      <c r="Q19" s="1076"/>
      <c r="R19" s="1079"/>
      <c r="S19" s="1067"/>
      <c r="T19" s="1070"/>
      <c r="U19" s="1067"/>
      <c r="V19" s="1070"/>
      <c r="W19" s="1067"/>
      <c r="X19" s="1070"/>
      <c r="Y19" s="1067"/>
      <c r="Z19" s="1070"/>
      <c r="AA19" s="1070"/>
      <c r="AB19" s="1070"/>
      <c r="AC19" s="1094"/>
      <c r="AD19" s="1073"/>
      <c r="AE19" s="1097"/>
      <c r="AF19" s="1082"/>
      <c r="AG19" s="1073"/>
      <c r="AH19" s="1091"/>
      <c r="AI19" s="1082"/>
      <c r="AJ19" s="1082"/>
      <c r="AK19" s="1085"/>
      <c r="AL19" s="1088"/>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02"/>
      <c r="AP19" s="1064"/>
      <c r="AQ19" s="920"/>
      <c r="AR19" s="842"/>
      <c r="AS19" s="842"/>
      <c r="AT19" s="842"/>
      <c r="AU19" s="842"/>
      <c r="AV19" s="842"/>
      <c r="AW19" s="842"/>
      <c r="AX19" s="1103"/>
      <c r="AY19" s="1102"/>
      <c r="AZ19"/>
      <c r="BA19"/>
      <c r="BB19"/>
      <c r="BC19"/>
      <c r="BD19"/>
      <c r="BE19"/>
      <c r="BF19"/>
      <c r="BG19"/>
    </row>
    <row r="20" spans="1:59" ht="30" customHeight="1">
      <c r="A20" s="1104">
        <v>3</v>
      </c>
      <c r="B20" s="1115" t="str">
        <f>IF(基本情報入力シート!B42="", "",基本情報入力シート!B42)</f>
        <v/>
      </c>
      <c r="C20" s="1116"/>
      <c r="D20" s="1116"/>
      <c r="E20" s="1116"/>
      <c r="F20" s="1116"/>
      <c r="G20" s="1116" t="str">
        <f>IF(基本情報入力シート!L42="", "",基本情報入力シート!L42)</f>
        <v/>
      </c>
      <c r="H20" s="1116" t="str">
        <f>IF(基本情報入力シート!Q42="", "",基本情報入力シート!Q42)</f>
        <v/>
      </c>
      <c r="I20" s="1116" t="str">
        <f>IF(基本情報入力シート!V42="", "",基本情報入力シート!V42)</f>
        <v/>
      </c>
      <c r="J20" s="1116" t="str">
        <f>IF(基本情報入力シート!W42="", "",基本情報入力シート!W42)</f>
        <v/>
      </c>
      <c r="K20" s="1116" t="str">
        <f>IF(基本情報入力シート!X42="", "",基本情報入力シート!X42)</f>
        <v/>
      </c>
      <c r="L20" s="1121" t="str">
        <f>IF(基本情報入力シート!AC42=0, "",基本情報入力シート!AC42)</f>
        <v/>
      </c>
      <c r="M20" s="1124" t="str">
        <f>IF(基本情報入力シート!AD42="", "",基本情報入力シート!AD42)</f>
        <v/>
      </c>
      <c r="N20" s="1109"/>
      <c r="O20" s="1112" t="str">
        <f>IFERROR(VLOOKUP(K20,【参考】数式用２!$A$2:$AD$48,MATCH(N20,【参考】数式用２!$C$4:$AD$4,0)+2,0),"")</f>
        <v/>
      </c>
      <c r="P20" s="1061"/>
      <c r="Q20" s="1074" t="str">
        <f>IFERROR(VLOOKUP(K20,【参考】数式用２!$A$2:$AC$48,MATCH(P20,【参考】数式用２!$C$4:$AC$4,0)+2,0),"")</f>
        <v/>
      </c>
      <c r="R20" s="1077" t="s">
        <v>301</v>
      </c>
      <c r="S20" s="1065"/>
      <c r="T20" s="1068" t="s">
        <v>385</v>
      </c>
      <c r="U20" s="1065"/>
      <c r="V20" s="1068" t="s">
        <v>386</v>
      </c>
      <c r="W20" s="1065"/>
      <c r="X20" s="1068" t="s">
        <v>385</v>
      </c>
      <c r="Y20" s="1065"/>
      <c r="Z20" s="1068" t="s">
        <v>387</v>
      </c>
      <c r="AA20" s="1068" t="s">
        <v>209</v>
      </c>
      <c r="AB20" s="1068" t="str">
        <f>IF(S20&gt;=1,(W20*12+Y20)-(S20*12+U20)+1,"")</f>
        <v/>
      </c>
      <c r="AC20" s="1092" t="s">
        <v>388</v>
      </c>
      <c r="AD20" s="1071" t="str">
        <f>IFERROR(ROUNDDOWN(ROUND(L20*Q20,0)*M20,0)*AB20,"")</f>
        <v/>
      </c>
      <c r="AE20" s="1095" t="str">
        <f>IFERROR(ROUNDDOWN(ROUNDDOWN(ROUND(L20*VLOOKUP(K20,【参考】数式用２!$A$2:$AC$48,MATCH("処遇改善加算Ⅳ",【参考】数式用２!$C$4:$O$4,0)+2,0),0)*M20,0)*AB20*0.5,0), "")</f>
        <v/>
      </c>
      <c r="AF20" s="1080"/>
      <c r="AG20" s="1071" t="str">
        <f>IF(AND(AQ20&lt;&gt;"対象外", P20&lt;&gt;""),ROUNDDOWN(ROUND(L20*VLOOKUP(K20,【参考】数式用２!$A$2:$K$48,MATCH("ベア加算あり",【参考】数式用２!$C$4:$K$4,0)+2,0),0)*M20,0)*AB20,"")</f>
        <v/>
      </c>
      <c r="AH20" s="1089"/>
      <c r="AI20" s="1080"/>
      <c r="AJ20" s="1080"/>
      <c r="AK20" s="1083"/>
      <c r="AL20" s="1086"/>
      <c r="AM20" s="682" t="str">
        <f>IF(Q20="","",IF(Q20&lt;O20,"！加算の要件上は問題ありませんが、令和６年度末の加算率と比較して、令和７年度の加算率が低くなっています。",""))</f>
        <v/>
      </c>
      <c r="AN20" s="372"/>
      <c r="AO20" s="1100" t="str">
        <f>IF(K20&lt;&gt;"","Q列に色付け","")</f>
        <v/>
      </c>
      <c r="AP20" s="1064" t="str">
        <f>IF(AND(AE20&lt;&gt;0,AE20&lt;&gt;""),IF(AF20="○","入力済","未入力"),"")</f>
        <v/>
      </c>
      <c r="AQ20" s="918" t="str">
        <f>IFERROR((VLOOKUP(N20, 【参考】数式用２!$BE$5:$BE$13, 1,FALSE)), "対象外")</f>
        <v>対象外</v>
      </c>
      <c r="AR20" s="842" t="str">
        <f>IF(AG20&lt;&gt;"",IF(AH20="○","入力済","未入力"),"")</f>
        <v/>
      </c>
      <c r="AS20" s="842" t="str">
        <f>IF(AND(P20&lt;&gt;"", AI20=""), "未入力", "入力済")</f>
        <v>入力済</v>
      </c>
      <c r="AT20" s="842" t="str">
        <f>IF(AND(P20&lt;&gt;"", P20&lt;&gt;"処遇改善加算Ⅳ", AJ20=""), "未入力", "入力済")</f>
        <v>入力済</v>
      </c>
      <c r="AU20" s="842" t="str">
        <f>IFERROR(VLOOKUP(K20, 【参考】数式用２!$BB$5:$BC$48, 2, FALSE), "")</f>
        <v/>
      </c>
      <c r="AV20" s="842" t="str">
        <f>IF(AND(P20&lt;&gt;"処遇改善加算Ⅲ",P20&lt;&gt;"処遇改善加算Ⅳ", P20&lt;&gt;"", AU20&lt;&gt;"対象外"), 1,"")</f>
        <v/>
      </c>
      <c r="AW20" s="842" t="str">
        <f>IFERROR("_"&amp;VLOOKUP(K20, 【参考】数式用２!$AG$2:$AH$48, 2, FALSE), "")</f>
        <v/>
      </c>
      <c r="AX20" s="1103" t="str">
        <f>IF(AND(P20="処遇改善加算Ⅰ", AL20=""), "未入力","入力済")</f>
        <v>入力済</v>
      </c>
      <c r="AY20" s="1100" t="str">
        <f>G20</f>
        <v/>
      </c>
      <c r="AZ20"/>
      <c r="BA20"/>
      <c r="BB20"/>
      <c r="BC20"/>
      <c r="BD20"/>
      <c r="BE20"/>
      <c r="BF20"/>
      <c r="BG20"/>
    </row>
    <row r="21" spans="1:59" ht="14.25">
      <c r="A21" s="1105"/>
      <c r="B21" s="1117"/>
      <c r="C21" s="1118"/>
      <c r="D21" s="1118"/>
      <c r="E21" s="1118"/>
      <c r="F21" s="1118"/>
      <c r="G21" s="1118"/>
      <c r="H21" s="1118"/>
      <c r="I21" s="1118"/>
      <c r="J21" s="1118"/>
      <c r="K21" s="1118"/>
      <c r="L21" s="1122"/>
      <c r="M21" s="1125"/>
      <c r="N21" s="1110"/>
      <c r="O21" s="1113"/>
      <c r="P21" s="1062"/>
      <c r="Q21" s="1075"/>
      <c r="R21" s="1078"/>
      <c r="S21" s="1066"/>
      <c r="T21" s="1069"/>
      <c r="U21" s="1066"/>
      <c r="V21" s="1069"/>
      <c r="W21" s="1066"/>
      <c r="X21" s="1069"/>
      <c r="Y21" s="1066"/>
      <c r="Z21" s="1069"/>
      <c r="AA21" s="1069"/>
      <c r="AB21" s="1069"/>
      <c r="AC21" s="1093"/>
      <c r="AD21" s="1072"/>
      <c r="AE21" s="1096"/>
      <c r="AF21" s="1081"/>
      <c r="AG21" s="1072"/>
      <c r="AH21" s="1090"/>
      <c r="AI21" s="1081"/>
      <c r="AJ21" s="1081"/>
      <c r="AK21" s="1084"/>
      <c r="AL21" s="1087"/>
      <c r="AM21" s="1098"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01"/>
      <c r="AP21" s="1064"/>
      <c r="AQ21" s="919"/>
      <c r="AR21" s="842"/>
      <c r="AS21" s="842"/>
      <c r="AT21" s="842"/>
      <c r="AU21" s="842"/>
      <c r="AV21" s="842"/>
      <c r="AW21" s="842"/>
      <c r="AX21" s="1103"/>
      <c r="AY21" s="1101"/>
      <c r="AZ21"/>
      <c r="BA21"/>
      <c r="BB21"/>
      <c r="BC21"/>
      <c r="BD21"/>
      <c r="BE21"/>
      <c r="BF21"/>
      <c r="BG21"/>
    </row>
    <row r="22" spans="1:59" ht="14.25">
      <c r="A22" s="1106"/>
      <c r="B22" s="1117"/>
      <c r="C22" s="1118"/>
      <c r="D22" s="1118"/>
      <c r="E22" s="1118"/>
      <c r="F22" s="1118"/>
      <c r="G22" s="1118"/>
      <c r="H22" s="1118"/>
      <c r="I22" s="1118"/>
      <c r="J22" s="1118"/>
      <c r="K22" s="1118"/>
      <c r="L22" s="1122"/>
      <c r="M22" s="1125"/>
      <c r="N22" s="1110"/>
      <c r="O22" s="1113"/>
      <c r="P22" s="1062"/>
      <c r="Q22" s="1075"/>
      <c r="R22" s="1078"/>
      <c r="S22" s="1066"/>
      <c r="T22" s="1069"/>
      <c r="U22" s="1066"/>
      <c r="V22" s="1069"/>
      <c r="W22" s="1066"/>
      <c r="X22" s="1069"/>
      <c r="Y22" s="1066"/>
      <c r="Z22" s="1069"/>
      <c r="AA22" s="1069"/>
      <c r="AB22" s="1069"/>
      <c r="AC22" s="1093"/>
      <c r="AD22" s="1072"/>
      <c r="AE22" s="1096"/>
      <c r="AF22" s="1081"/>
      <c r="AG22" s="1072"/>
      <c r="AH22" s="1090"/>
      <c r="AI22" s="1081"/>
      <c r="AJ22" s="1081"/>
      <c r="AK22" s="1084"/>
      <c r="AL22" s="1087"/>
      <c r="AM22" s="1099"/>
      <c r="AN22" s="372"/>
      <c r="AO22" s="1101"/>
      <c r="AP22" s="1064"/>
      <c r="AQ22" s="919"/>
      <c r="AR22" s="842"/>
      <c r="AS22" s="842"/>
      <c r="AT22" s="842"/>
      <c r="AU22" s="842"/>
      <c r="AV22" s="842"/>
      <c r="AW22" s="842"/>
      <c r="AX22" s="1103"/>
      <c r="AY22" s="1101"/>
      <c r="AZ22"/>
      <c r="BA22"/>
      <c r="BB22"/>
      <c r="BC22"/>
      <c r="BD22"/>
      <c r="BE22"/>
      <c r="BF22"/>
      <c r="BG22"/>
    </row>
    <row r="23" spans="1:59" ht="30" customHeight="1" thickBot="1">
      <c r="A23" s="1107"/>
      <c r="B23" s="1119"/>
      <c r="C23" s="1120"/>
      <c r="D23" s="1120"/>
      <c r="E23" s="1120"/>
      <c r="F23" s="1120"/>
      <c r="G23" s="1120"/>
      <c r="H23" s="1120"/>
      <c r="I23" s="1120"/>
      <c r="J23" s="1120"/>
      <c r="K23" s="1120"/>
      <c r="L23" s="1123"/>
      <c r="M23" s="1126"/>
      <c r="N23" s="1111"/>
      <c r="O23" s="1114"/>
      <c r="P23" s="1063"/>
      <c r="Q23" s="1076"/>
      <c r="R23" s="1079"/>
      <c r="S23" s="1067"/>
      <c r="T23" s="1070"/>
      <c r="U23" s="1067"/>
      <c r="V23" s="1070"/>
      <c r="W23" s="1067"/>
      <c r="X23" s="1070"/>
      <c r="Y23" s="1067"/>
      <c r="Z23" s="1070"/>
      <c r="AA23" s="1070"/>
      <c r="AB23" s="1070"/>
      <c r="AC23" s="1094"/>
      <c r="AD23" s="1073"/>
      <c r="AE23" s="1097"/>
      <c r="AF23" s="1082"/>
      <c r="AG23" s="1073"/>
      <c r="AH23" s="1091"/>
      <c r="AI23" s="1082"/>
      <c r="AJ23" s="1082"/>
      <c r="AK23" s="1085"/>
      <c r="AL23" s="1088"/>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02"/>
      <c r="AP23" s="1064"/>
      <c r="AQ23" s="920"/>
      <c r="AR23" s="842"/>
      <c r="AS23" s="842"/>
      <c r="AT23" s="842"/>
      <c r="AU23" s="842"/>
      <c r="AV23" s="842"/>
      <c r="AW23" s="842"/>
      <c r="AX23" s="1103"/>
      <c r="AY23" s="1102"/>
      <c r="AZ23"/>
      <c r="BA23"/>
      <c r="BB23"/>
      <c r="BC23"/>
      <c r="BD23"/>
      <c r="BE23"/>
      <c r="BF23"/>
      <c r="BG23"/>
    </row>
    <row r="24" spans="1:59" ht="30" customHeight="1">
      <c r="A24" s="1104">
        <v>4</v>
      </c>
      <c r="B24" s="1115" t="str">
        <f>IF(基本情報入力シート!B43="", "",基本情報入力シート!B43)</f>
        <v/>
      </c>
      <c r="C24" s="1116"/>
      <c r="D24" s="1116"/>
      <c r="E24" s="1116"/>
      <c r="F24" s="1116"/>
      <c r="G24" s="1116" t="str">
        <f>IF(基本情報入力シート!L43="", "",基本情報入力シート!L43)</f>
        <v/>
      </c>
      <c r="H24" s="1116" t="str">
        <f>IF(基本情報入力シート!Q43="", "",基本情報入力シート!Q43)</f>
        <v/>
      </c>
      <c r="I24" s="1116" t="str">
        <f>IF(基本情報入力シート!V43="", "",基本情報入力シート!V43)</f>
        <v/>
      </c>
      <c r="J24" s="1116" t="str">
        <f>IF(基本情報入力シート!W43="", "",基本情報入力シート!W43)</f>
        <v/>
      </c>
      <c r="K24" s="1116" t="str">
        <f>IF(基本情報入力シート!X43="", "",基本情報入力シート!X43)</f>
        <v/>
      </c>
      <c r="L24" s="1121" t="str">
        <f>IF(基本情報入力シート!AC43=0, "",基本情報入力シート!AC43)</f>
        <v/>
      </c>
      <c r="M24" s="1124" t="str">
        <f>IF(基本情報入力シート!AD43="", "",基本情報入力シート!AD43)</f>
        <v/>
      </c>
      <c r="N24" s="1109"/>
      <c r="O24" s="1112" t="str">
        <f>IFERROR(VLOOKUP(K24,【参考】数式用２!$A$2:$AD$48,MATCH(N24,【参考】数式用２!$C$4:$AD$4,0)+2,0),"")</f>
        <v/>
      </c>
      <c r="P24" s="1061"/>
      <c r="Q24" s="1074" t="str">
        <f>IFERROR(VLOOKUP(K24,【参考】数式用２!$A$2:$AC$48,MATCH(P24,【参考】数式用２!$C$4:$AC$4,0)+2,0),"")</f>
        <v/>
      </c>
      <c r="R24" s="1077" t="s">
        <v>301</v>
      </c>
      <c r="S24" s="1065"/>
      <c r="T24" s="1068" t="s">
        <v>385</v>
      </c>
      <c r="U24" s="1065"/>
      <c r="V24" s="1068" t="s">
        <v>386</v>
      </c>
      <c r="W24" s="1065"/>
      <c r="X24" s="1068" t="s">
        <v>385</v>
      </c>
      <c r="Y24" s="1065"/>
      <c r="Z24" s="1068" t="s">
        <v>387</v>
      </c>
      <c r="AA24" s="1068" t="s">
        <v>209</v>
      </c>
      <c r="AB24" s="1068" t="str">
        <f>IF(S24&gt;=1,(W24*12+Y24)-(S24*12+U24)+1,"")</f>
        <v/>
      </c>
      <c r="AC24" s="1092" t="s">
        <v>388</v>
      </c>
      <c r="AD24" s="1071" t="str">
        <f>IFERROR(ROUNDDOWN(ROUND(L24*Q24,0)*M24,0)*AB24,"")</f>
        <v/>
      </c>
      <c r="AE24" s="1095" t="str">
        <f>IFERROR(ROUNDDOWN(ROUNDDOWN(ROUND(L24*VLOOKUP(K24,【参考】数式用２!$A$2:$AC$48,MATCH("処遇改善加算Ⅳ",【参考】数式用２!$C$4:$O$4,0)+2,0),0)*M24,0)*AB24*0.5,0), "")</f>
        <v/>
      </c>
      <c r="AF24" s="1080"/>
      <c r="AG24" s="1071" t="str">
        <f>IF(AND(AQ24&lt;&gt;"対象外", P24&lt;&gt;""),ROUNDDOWN(ROUND(L24*VLOOKUP(K24,【参考】数式用２!$A$2:$K$48,MATCH("ベア加算あり",【参考】数式用２!$C$4:$K$4,0)+2,0),0)*M24,0)*AB24,"")</f>
        <v/>
      </c>
      <c r="AH24" s="1089"/>
      <c r="AI24" s="1080"/>
      <c r="AJ24" s="1080"/>
      <c r="AK24" s="1083"/>
      <c r="AL24" s="1086"/>
      <c r="AM24" s="682" t="str">
        <f>IF(Q24="","",IF(Q24&lt;O24,"！加算の要件上は問題ありませんが、令和６年度末の加算率と比較して、令和７年度の加算率が低くなっています。",""))</f>
        <v/>
      </c>
      <c r="AN24" s="372"/>
      <c r="AO24" s="1100" t="str">
        <f>IF(K24&lt;&gt;"","Q列に色付け","")</f>
        <v/>
      </c>
      <c r="AP24" s="1064" t="str">
        <f>IF(AND(AE24&lt;&gt;0,AE24&lt;&gt;""),IF(AF24="○","入力済","未入力"),"")</f>
        <v/>
      </c>
      <c r="AQ24" s="918" t="str">
        <f>IFERROR((VLOOKUP(N24, 【参考】数式用２!$BE$5:$BE$13, 1,FALSE)), "対象外")</f>
        <v>対象外</v>
      </c>
      <c r="AR24" s="842" t="str">
        <f>IF(AG24&lt;&gt;"",IF(AH24="○","入力済","未入力"),"")</f>
        <v/>
      </c>
      <c r="AS24" s="842" t="str">
        <f>IF(AND(P24&lt;&gt;"", AI24=""), "未入力", "入力済")</f>
        <v>入力済</v>
      </c>
      <c r="AT24" s="842" t="str">
        <f>IF(AND(P24&lt;&gt;"", P24&lt;&gt;"処遇改善加算Ⅳ", AJ24=""), "未入力", "入力済")</f>
        <v>入力済</v>
      </c>
      <c r="AU24" s="842" t="str">
        <f>IFERROR(VLOOKUP(K24, 【参考】数式用２!$BB$5:$BC$48, 2, FALSE), "")</f>
        <v/>
      </c>
      <c r="AV24" s="842" t="str">
        <f>IF(AND(P24&lt;&gt;"処遇改善加算Ⅲ",P24&lt;&gt;"処遇改善加算Ⅳ", P24&lt;&gt;"", AU24&lt;&gt;"対象外"), 1,"")</f>
        <v/>
      </c>
      <c r="AW24" s="842" t="str">
        <f>IFERROR("_"&amp;VLOOKUP(K24, 【参考】数式用２!$AG$2:$AH$48, 2, FALSE), "")</f>
        <v/>
      </c>
      <c r="AX24" s="1103" t="str">
        <f>IF(AND(P24="処遇改善加算Ⅰ", AL24=""), "未入力","入力済")</f>
        <v>入力済</v>
      </c>
      <c r="AY24" s="1100" t="str">
        <f>G24</f>
        <v/>
      </c>
      <c r="AZ24"/>
      <c r="BA24"/>
      <c r="BB24"/>
      <c r="BC24"/>
      <c r="BD24"/>
      <c r="BE24"/>
      <c r="BF24"/>
      <c r="BG24"/>
    </row>
    <row r="25" spans="1:59" ht="14.25">
      <c r="A25" s="1105"/>
      <c r="B25" s="1117"/>
      <c r="C25" s="1118"/>
      <c r="D25" s="1118"/>
      <c r="E25" s="1118"/>
      <c r="F25" s="1118"/>
      <c r="G25" s="1118"/>
      <c r="H25" s="1118"/>
      <c r="I25" s="1118"/>
      <c r="J25" s="1118"/>
      <c r="K25" s="1118"/>
      <c r="L25" s="1122"/>
      <c r="M25" s="1125"/>
      <c r="N25" s="1110"/>
      <c r="O25" s="1113"/>
      <c r="P25" s="1062"/>
      <c r="Q25" s="1075"/>
      <c r="R25" s="1078"/>
      <c r="S25" s="1066"/>
      <c r="T25" s="1069"/>
      <c r="U25" s="1066"/>
      <c r="V25" s="1069"/>
      <c r="W25" s="1066"/>
      <c r="X25" s="1069"/>
      <c r="Y25" s="1066"/>
      <c r="Z25" s="1069"/>
      <c r="AA25" s="1069"/>
      <c r="AB25" s="1069"/>
      <c r="AC25" s="1093"/>
      <c r="AD25" s="1072"/>
      <c r="AE25" s="1096"/>
      <c r="AF25" s="1081"/>
      <c r="AG25" s="1072"/>
      <c r="AH25" s="1090"/>
      <c r="AI25" s="1081"/>
      <c r="AJ25" s="1081"/>
      <c r="AK25" s="1084"/>
      <c r="AL25" s="1087"/>
      <c r="AM25" s="1098"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01"/>
      <c r="AP25" s="1064"/>
      <c r="AQ25" s="919"/>
      <c r="AR25" s="842"/>
      <c r="AS25" s="842"/>
      <c r="AT25" s="842"/>
      <c r="AU25" s="842"/>
      <c r="AV25" s="842"/>
      <c r="AW25" s="842"/>
      <c r="AX25" s="1103"/>
      <c r="AY25" s="1101"/>
      <c r="AZ25"/>
      <c r="BA25"/>
      <c r="BB25"/>
      <c r="BC25"/>
      <c r="BD25"/>
      <c r="BE25"/>
      <c r="BF25"/>
      <c r="BG25"/>
    </row>
    <row r="26" spans="1:59" ht="14.25">
      <c r="A26" s="1106"/>
      <c r="B26" s="1117"/>
      <c r="C26" s="1118"/>
      <c r="D26" s="1118"/>
      <c r="E26" s="1118"/>
      <c r="F26" s="1118"/>
      <c r="G26" s="1118"/>
      <c r="H26" s="1118"/>
      <c r="I26" s="1118"/>
      <c r="J26" s="1118"/>
      <c r="K26" s="1118"/>
      <c r="L26" s="1122"/>
      <c r="M26" s="1125"/>
      <c r="N26" s="1110"/>
      <c r="O26" s="1113"/>
      <c r="P26" s="1062"/>
      <c r="Q26" s="1075"/>
      <c r="R26" s="1078"/>
      <c r="S26" s="1066"/>
      <c r="T26" s="1069"/>
      <c r="U26" s="1066"/>
      <c r="V26" s="1069"/>
      <c r="W26" s="1066"/>
      <c r="X26" s="1069"/>
      <c r="Y26" s="1066"/>
      <c r="Z26" s="1069"/>
      <c r="AA26" s="1069"/>
      <c r="AB26" s="1069"/>
      <c r="AC26" s="1093"/>
      <c r="AD26" s="1072"/>
      <c r="AE26" s="1096"/>
      <c r="AF26" s="1081"/>
      <c r="AG26" s="1072"/>
      <c r="AH26" s="1090"/>
      <c r="AI26" s="1081"/>
      <c r="AJ26" s="1081"/>
      <c r="AK26" s="1084"/>
      <c r="AL26" s="1087"/>
      <c r="AM26" s="1099"/>
      <c r="AN26" s="372"/>
      <c r="AO26" s="1101"/>
      <c r="AP26" s="1064"/>
      <c r="AQ26" s="919"/>
      <c r="AR26" s="842"/>
      <c r="AS26" s="842"/>
      <c r="AT26" s="842"/>
      <c r="AU26" s="842"/>
      <c r="AV26" s="842"/>
      <c r="AW26" s="842"/>
      <c r="AX26" s="1103"/>
      <c r="AY26" s="1101"/>
      <c r="AZ26"/>
      <c r="BA26"/>
      <c r="BB26"/>
      <c r="BC26"/>
      <c r="BD26"/>
      <c r="BE26"/>
      <c r="BF26"/>
      <c r="BG26"/>
    </row>
    <row r="27" spans="1:59" ht="30" customHeight="1" thickBot="1">
      <c r="A27" s="1106"/>
      <c r="B27" s="1202"/>
      <c r="C27" s="1203"/>
      <c r="D27" s="1203"/>
      <c r="E27" s="1203"/>
      <c r="F27" s="1203"/>
      <c r="G27" s="1203"/>
      <c r="H27" s="1203"/>
      <c r="I27" s="1203"/>
      <c r="J27" s="1203"/>
      <c r="K27" s="1203"/>
      <c r="L27" s="1123"/>
      <c r="M27" s="1126"/>
      <c r="N27" s="1111"/>
      <c r="O27" s="1114"/>
      <c r="P27" s="1063"/>
      <c r="Q27" s="1076"/>
      <c r="R27" s="1079"/>
      <c r="S27" s="1067"/>
      <c r="T27" s="1070"/>
      <c r="U27" s="1067"/>
      <c r="V27" s="1070"/>
      <c r="W27" s="1067"/>
      <c r="X27" s="1070"/>
      <c r="Y27" s="1067"/>
      <c r="Z27" s="1070"/>
      <c r="AA27" s="1070"/>
      <c r="AB27" s="1070"/>
      <c r="AC27" s="1094"/>
      <c r="AD27" s="1073"/>
      <c r="AE27" s="1097"/>
      <c r="AF27" s="1082"/>
      <c r="AG27" s="1073"/>
      <c r="AH27" s="1091"/>
      <c r="AI27" s="1082"/>
      <c r="AJ27" s="1082"/>
      <c r="AK27" s="1085"/>
      <c r="AL27" s="1088"/>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02"/>
      <c r="AP27" s="1064"/>
      <c r="AQ27" s="920"/>
      <c r="AR27" s="842"/>
      <c r="AS27" s="842"/>
      <c r="AT27" s="842"/>
      <c r="AU27" s="842"/>
      <c r="AV27" s="842"/>
      <c r="AW27" s="842"/>
      <c r="AX27" s="1103"/>
      <c r="AY27" s="1102"/>
      <c r="AZ27"/>
      <c r="BA27"/>
      <c r="BB27"/>
      <c r="BC27"/>
      <c r="BD27"/>
      <c r="BE27"/>
      <c r="BF27"/>
      <c r="BG27"/>
    </row>
    <row r="28" spans="1:59" ht="30" customHeight="1">
      <c r="A28" s="1104">
        <v>5</v>
      </c>
      <c r="B28" s="1115" t="str">
        <f>IF(基本情報入力シート!B44="", "",基本情報入力シート!B44)</f>
        <v/>
      </c>
      <c r="C28" s="1116"/>
      <c r="D28" s="1116"/>
      <c r="E28" s="1116"/>
      <c r="F28" s="1116"/>
      <c r="G28" s="1116" t="str">
        <f>IF(基本情報入力シート!L44="", "",基本情報入力シート!L44)</f>
        <v/>
      </c>
      <c r="H28" s="1116" t="str">
        <f>IF(基本情報入力シート!Q44="", "",基本情報入力シート!Q44)</f>
        <v/>
      </c>
      <c r="I28" s="1116" t="str">
        <f>IF(基本情報入力シート!V44="", "",基本情報入力シート!V44)</f>
        <v/>
      </c>
      <c r="J28" s="1116" t="str">
        <f>IF(基本情報入力シート!W44="", "",基本情報入力シート!W44)</f>
        <v/>
      </c>
      <c r="K28" s="1116" t="str">
        <f>IF(基本情報入力シート!X44="", "",基本情報入力シート!X44)</f>
        <v/>
      </c>
      <c r="L28" s="1121" t="str">
        <f>IF(基本情報入力シート!AC44=0, "",基本情報入力シート!AC44)</f>
        <v/>
      </c>
      <c r="M28" s="1124" t="str">
        <f>IF(基本情報入力シート!AD44="", "",基本情報入力シート!AD44)</f>
        <v/>
      </c>
      <c r="N28" s="1109"/>
      <c r="O28" s="1112" t="str">
        <f>IFERROR(VLOOKUP(K28,【参考】数式用２!$A$2:$AD$48,MATCH(N28,【参考】数式用２!$C$4:$AD$4,0)+2,0),"")</f>
        <v/>
      </c>
      <c r="P28" s="1061"/>
      <c r="Q28" s="1074" t="str">
        <f>IFERROR(VLOOKUP(K28,【参考】数式用２!$A$2:$AC$48,MATCH(P28,【参考】数式用２!$C$4:$AC$4,0)+2,0),"")</f>
        <v/>
      </c>
      <c r="R28" s="1077" t="s">
        <v>301</v>
      </c>
      <c r="S28" s="1065"/>
      <c r="T28" s="1068" t="s">
        <v>385</v>
      </c>
      <c r="U28" s="1065"/>
      <c r="V28" s="1068" t="s">
        <v>386</v>
      </c>
      <c r="W28" s="1065"/>
      <c r="X28" s="1068" t="s">
        <v>385</v>
      </c>
      <c r="Y28" s="1065"/>
      <c r="Z28" s="1068" t="s">
        <v>387</v>
      </c>
      <c r="AA28" s="1068" t="s">
        <v>209</v>
      </c>
      <c r="AB28" s="1068" t="str">
        <f>IF(S28&gt;=1,(W28*12+Y28)-(S28*12+U28)+1,"")</f>
        <v/>
      </c>
      <c r="AC28" s="1092" t="s">
        <v>388</v>
      </c>
      <c r="AD28" s="1071" t="str">
        <f>IFERROR(ROUNDDOWN(ROUND(L28*Q28,0)*M28,0)*AB28,"")</f>
        <v/>
      </c>
      <c r="AE28" s="1095" t="str">
        <f>IFERROR(ROUNDDOWN(ROUNDDOWN(ROUND(L28*VLOOKUP(K28,【参考】数式用２!$A$2:$AC$48,MATCH("処遇改善加算Ⅳ",【参考】数式用２!$C$4:$O$4,0)+2,0),0)*M28,0)*AB28*0.5,0), "")</f>
        <v/>
      </c>
      <c r="AF28" s="1080"/>
      <c r="AG28" s="1071" t="str">
        <f>IF(AND(AQ28&lt;&gt;"対象外", P28&lt;&gt;""),ROUNDDOWN(ROUND(L28*VLOOKUP(K28,【参考】数式用２!$A$2:$K$48,MATCH("ベア加算あり",【参考】数式用２!$C$4:$K$4,0)+2,0),0)*M28,0)*AB28,"")</f>
        <v/>
      </c>
      <c r="AH28" s="1089"/>
      <c r="AI28" s="1080"/>
      <c r="AJ28" s="1080"/>
      <c r="AK28" s="1083"/>
      <c r="AL28" s="1086"/>
      <c r="AM28" s="682" t="str">
        <f>IF(Q28="","",IF(Q28&lt;O28,"！加算の要件上は問題ありませんが、令和６年度末の加算率と比較して、令和７年度の加算率が低くなっています。",""))</f>
        <v/>
      </c>
      <c r="AN28" s="372"/>
      <c r="AO28" s="1100" t="str">
        <f>IF(K28&lt;&gt;"","Q列に色付け","")</f>
        <v/>
      </c>
      <c r="AP28" s="1064" t="str">
        <f>IF(AND(AE28&lt;&gt;0,AE28&lt;&gt;""),IF(AF28="○","入力済","未入力"),"")</f>
        <v/>
      </c>
      <c r="AQ28" s="918" t="str">
        <f>IFERROR((VLOOKUP(N28, 【参考】数式用２!$BE$5:$BE$13, 1,FALSE)), "対象外")</f>
        <v>対象外</v>
      </c>
      <c r="AR28" s="842" t="str">
        <f>IF(AG28&lt;&gt;"",IF(AH28="○","入力済","未入力"),"")</f>
        <v/>
      </c>
      <c r="AS28" s="842" t="str">
        <f>IF(AND(P28&lt;&gt;"", AI28=""), "未入力", "入力済")</f>
        <v>入力済</v>
      </c>
      <c r="AT28" s="842" t="str">
        <f>IF(AND(P28&lt;&gt;"", P28&lt;&gt;"処遇改善加算Ⅳ", AJ28=""), "未入力", "入力済")</f>
        <v>入力済</v>
      </c>
      <c r="AU28" s="842" t="str">
        <f>IFERROR(VLOOKUP(K28, 【参考】数式用２!$BB$5:$BC$48, 2, FALSE), "")</f>
        <v/>
      </c>
      <c r="AV28" s="842" t="str">
        <f>IF(AND(P28&lt;&gt;"処遇改善加算Ⅲ",P28&lt;&gt;"処遇改善加算Ⅳ", P28&lt;&gt;"", AU28&lt;&gt;"対象外"), 1,"")</f>
        <v/>
      </c>
      <c r="AW28" s="842" t="str">
        <f>IFERROR("_"&amp;VLOOKUP(K28, 【参考】数式用２!$AG$2:$AH$48, 2, FALSE), "")</f>
        <v/>
      </c>
      <c r="AX28" s="1103" t="str">
        <f>IF(AND(P28="処遇改善加算Ⅰ", AL28=""), "未入力","入力済")</f>
        <v>入力済</v>
      </c>
      <c r="AY28" s="1100" t="str">
        <f>G28</f>
        <v/>
      </c>
      <c r="AZ28"/>
      <c r="BA28"/>
      <c r="BB28"/>
      <c r="BC28"/>
      <c r="BD28"/>
      <c r="BE28"/>
      <c r="BF28"/>
      <c r="BG28"/>
    </row>
    <row r="29" spans="1:59" ht="14.25">
      <c r="A29" s="1105"/>
      <c r="B29" s="1117"/>
      <c r="C29" s="1118"/>
      <c r="D29" s="1118"/>
      <c r="E29" s="1118"/>
      <c r="F29" s="1118"/>
      <c r="G29" s="1118"/>
      <c r="H29" s="1118"/>
      <c r="I29" s="1118"/>
      <c r="J29" s="1118"/>
      <c r="K29" s="1118"/>
      <c r="L29" s="1122"/>
      <c r="M29" s="1125"/>
      <c r="N29" s="1110"/>
      <c r="O29" s="1113"/>
      <c r="P29" s="1062"/>
      <c r="Q29" s="1075"/>
      <c r="R29" s="1078"/>
      <c r="S29" s="1066"/>
      <c r="T29" s="1069"/>
      <c r="U29" s="1066"/>
      <c r="V29" s="1069"/>
      <c r="W29" s="1066"/>
      <c r="X29" s="1069"/>
      <c r="Y29" s="1066"/>
      <c r="Z29" s="1069"/>
      <c r="AA29" s="1069"/>
      <c r="AB29" s="1069"/>
      <c r="AC29" s="1093"/>
      <c r="AD29" s="1072"/>
      <c r="AE29" s="1096"/>
      <c r="AF29" s="1081"/>
      <c r="AG29" s="1072"/>
      <c r="AH29" s="1090"/>
      <c r="AI29" s="1081"/>
      <c r="AJ29" s="1081"/>
      <c r="AK29" s="1084"/>
      <c r="AL29" s="1087"/>
      <c r="AM29" s="1098"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01"/>
      <c r="AP29" s="1064"/>
      <c r="AQ29" s="919"/>
      <c r="AR29" s="842"/>
      <c r="AS29" s="842"/>
      <c r="AT29" s="842"/>
      <c r="AU29" s="842"/>
      <c r="AV29" s="842"/>
      <c r="AW29" s="842"/>
      <c r="AX29" s="1103"/>
      <c r="AY29" s="1101"/>
      <c r="AZ29"/>
      <c r="BA29"/>
      <c r="BB29"/>
      <c r="BC29"/>
      <c r="BD29"/>
      <c r="BE29"/>
      <c r="BF29"/>
      <c r="BG29"/>
    </row>
    <row r="30" spans="1:59" ht="14.25">
      <c r="A30" s="1105"/>
      <c r="B30" s="1117"/>
      <c r="C30" s="1118"/>
      <c r="D30" s="1118"/>
      <c r="E30" s="1118"/>
      <c r="F30" s="1118"/>
      <c r="G30" s="1118"/>
      <c r="H30" s="1118"/>
      <c r="I30" s="1118"/>
      <c r="J30" s="1118"/>
      <c r="K30" s="1118"/>
      <c r="L30" s="1122"/>
      <c r="M30" s="1125"/>
      <c r="N30" s="1110"/>
      <c r="O30" s="1113"/>
      <c r="P30" s="1062"/>
      <c r="Q30" s="1075"/>
      <c r="R30" s="1078"/>
      <c r="S30" s="1066"/>
      <c r="T30" s="1069"/>
      <c r="U30" s="1066"/>
      <c r="V30" s="1069"/>
      <c r="W30" s="1066"/>
      <c r="X30" s="1069"/>
      <c r="Y30" s="1066"/>
      <c r="Z30" s="1069"/>
      <c r="AA30" s="1069"/>
      <c r="AB30" s="1069"/>
      <c r="AC30" s="1093"/>
      <c r="AD30" s="1072"/>
      <c r="AE30" s="1096"/>
      <c r="AF30" s="1081"/>
      <c r="AG30" s="1072"/>
      <c r="AH30" s="1090"/>
      <c r="AI30" s="1081"/>
      <c r="AJ30" s="1081"/>
      <c r="AK30" s="1084"/>
      <c r="AL30" s="1087"/>
      <c r="AM30" s="1099"/>
      <c r="AN30" s="372"/>
      <c r="AO30" s="1101"/>
      <c r="AP30" s="1064"/>
      <c r="AQ30" s="919"/>
      <c r="AR30" s="842"/>
      <c r="AS30" s="842"/>
      <c r="AT30" s="842"/>
      <c r="AU30" s="842"/>
      <c r="AV30" s="842"/>
      <c r="AW30" s="842"/>
      <c r="AX30" s="1103"/>
      <c r="AY30" s="1101"/>
      <c r="AZ30"/>
      <c r="BA30"/>
      <c r="BB30"/>
      <c r="BC30"/>
      <c r="BD30"/>
      <c r="BE30"/>
      <c r="BF30"/>
      <c r="BG30"/>
    </row>
    <row r="31" spans="1:59" ht="30" customHeight="1" thickBot="1">
      <c r="A31" s="1107"/>
      <c r="B31" s="1119"/>
      <c r="C31" s="1120"/>
      <c r="D31" s="1120"/>
      <c r="E31" s="1120"/>
      <c r="F31" s="1120"/>
      <c r="G31" s="1120"/>
      <c r="H31" s="1120"/>
      <c r="I31" s="1120"/>
      <c r="J31" s="1120"/>
      <c r="K31" s="1120"/>
      <c r="L31" s="1123"/>
      <c r="M31" s="1126"/>
      <c r="N31" s="1111"/>
      <c r="O31" s="1114"/>
      <c r="P31" s="1063"/>
      <c r="Q31" s="1076"/>
      <c r="R31" s="1079"/>
      <c r="S31" s="1067"/>
      <c r="T31" s="1070"/>
      <c r="U31" s="1067"/>
      <c r="V31" s="1070"/>
      <c r="W31" s="1067"/>
      <c r="X31" s="1070"/>
      <c r="Y31" s="1067"/>
      <c r="Z31" s="1070"/>
      <c r="AA31" s="1070"/>
      <c r="AB31" s="1070"/>
      <c r="AC31" s="1094"/>
      <c r="AD31" s="1073"/>
      <c r="AE31" s="1097"/>
      <c r="AF31" s="1082"/>
      <c r="AG31" s="1073"/>
      <c r="AH31" s="1091"/>
      <c r="AI31" s="1082"/>
      <c r="AJ31" s="1082"/>
      <c r="AK31" s="1085"/>
      <c r="AL31" s="1088"/>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02"/>
      <c r="AP31" s="1064"/>
      <c r="AQ31" s="920"/>
      <c r="AR31" s="842"/>
      <c r="AS31" s="842"/>
      <c r="AT31" s="842"/>
      <c r="AU31" s="842"/>
      <c r="AV31" s="842"/>
      <c r="AW31" s="842"/>
      <c r="AX31" s="1103"/>
      <c r="AY31" s="1102"/>
      <c r="AZ31"/>
      <c r="BA31"/>
      <c r="BB31"/>
      <c r="BC31"/>
      <c r="BD31"/>
      <c r="BE31"/>
      <c r="BF31"/>
      <c r="BG31"/>
    </row>
    <row r="32" spans="1:59" ht="30" customHeight="1">
      <c r="A32" s="1108">
        <v>6</v>
      </c>
      <c r="B32" s="1204" t="str">
        <f>IF(基本情報入力シート!B45="", "",基本情報入力シート!B45)</f>
        <v/>
      </c>
      <c r="C32" s="1205"/>
      <c r="D32" s="1205"/>
      <c r="E32" s="1205"/>
      <c r="F32" s="1205"/>
      <c r="G32" s="1205" t="str">
        <f>IF(基本情報入力シート!L45="", "",基本情報入力シート!L45)</f>
        <v/>
      </c>
      <c r="H32" s="1205" t="str">
        <f>IF(基本情報入力シート!Q45="", "",基本情報入力シート!Q45)</f>
        <v/>
      </c>
      <c r="I32" s="1205" t="str">
        <f>IF(基本情報入力シート!V45="", "",基本情報入力シート!V45)</f>
        <v/>
      </c>
      <c r="J32" s="1205" t="str">
        <f>IF(基本情報入力シート!W45="", "",基本情報入力シート!W45)</f>
        <v/>
      </c>
      <c r="K32" s="1205" t="str">
        <f>IF(基本情報入力シート!X45="", "",基本情報入力シート!X45)</f>
        <v/>
      </c>
      <c r="L32" s="1121" t="str">
        <f>IF(基本情報入力シート!AC45=0, "",基本情報入力シート!AC45)</f>
        <v/>
      </c>
      <c r="M32" s="1124" t="str">
        <f>IF(基本情報入力シート!AD45="", "",基本情報入力シート!AD45)</f>
        <v/>
      </c>
      <c r="N32" s="1109"/>
      <c r="O32" s="1112" t="str">
        <f>IFERROR(VLOOKUP(K32,【参考】数式用２!$A$2:$AD$48,MATCH(N32,【参考】数式用２!$C$4:$AD$4,0)+2,0),"")</f>
        <v/>
      </c>
      <c r="P32" s="1061"/>
      <c r="Q32" s="1074" t="str">
        <f>IFERROR(VLOOKUP(K32,【参考】数式用２!$A$2:$AC$48,MATCH(P32,【参考】数式用２!$C$4:$AC$4,0)+2,0),"")</f>
        <v/>
      </c>
      <c r="R32" s="1077" t="s">
        <v>301</v>
      </c>
      <c r="S32" s="1065"/>
      <c r="T32" s="1068" t="s">
        <v>385</v>
      </c>
      <c r="U32" s="1065"/>
      <c r="V32" s="1068" t="s">
        <v>386</v>
      </c>
      <c r="W32" s="1065"/>
      <c r="X32" s="1068" t="s">
        <v>385</v>
      </c>
      <c r="Y32" s="1065"/>
      <c r="Z32" s="1068" t="s">
        <v>387</v>
      </c>
      <c r="AA32" s="1068" t="s">
        <v>209</v>
      </c>
      <c r="AB32" s="1068" t="str">
        <f>IF(S32&gt;=1,(W32*12+Y32)-(S32*12+U32)+1,"")</f>
        <v/>
      </c>
      <c r="AC32" s="1092" t="s">
        <v>388</v>
      </c>
      <c r="AD32" s="1071" t="str">
        <f>IFERROR(ROUNDDOWN(ROUND(L32*Q32,0)*M32,0)*AB32,"")</f>
        <v/>
      </c>
      <c r="AE32" s="1095" t="str">
        <f>IFERROR(ROUNDDOWN(ROUNDDOWN(ROUND(L32*VLOOKUP(K32,【参考】数式用２!$A$2:$AC$48,MATCH("処遇改善加算Ⅳ",【参考】数式用２!$C$4:$O$4,0)+2,0),0)*M32,0)*AB32*0.5,0), "")</f>
        <v/>
      </c>
      <c r="AF32" s="1080"/>
      <c r="AG32" s="1071" t="str">
        <f>IF(AND(AQ32&lt;&gt;"対象外", P32&lt;&gt;""),ROUNDDOWN(ROUND(L32*VLOOKUP(K32,【参考】数式用２!$A$2:$K$48,MATCH("ベア加算あり",【参考】数式用２!$C$4:$K$4,0)+2,0),0)*M32,0)*AB32,"")</f>
        <v/>
      </c>
      <c r="AH32" s="1089"/>
      <c r="AI32" s="1080"/>
      <c r="AJ32" s="1080"/>
      <c r="AK32" s="1083"/>
      <c r="AL32" s="1086"/>
      <c r="AM32" s="682" t="str">
        <f>IF(Q32="","",IF(Q32&lt;O32,"！加算の要件上は問題ありませんが、令和６年度末の加算率と比較して、令和７年度の加算率が低くなっています。",""))</f>
        <v/>
      </c>
      <c r="AN32" s="372"/>
      <c r="AO32" s="1101" t="str">
        <f>IF(K32&lt;&gt;"","Q列に色付け","")</f>
        <v/>
      </c>
      <c r="AP32" s="1064" t="str">
        <f>IF(AND(AE32&lt;&gt;0,AE32&lt;&gt;""),IF(AF32="○","入力済","未入力"),"")</f>
        <v/>
      </c>
      <c r="AQ32" s="918" t="str">
        <f>IFERROR((VLOOKUP(N32, 【参考】数式用２!$BE$5:$BE$13, 1,FALSE)), "対象外")</f>
        <v>対象外</v>
      </c>
      <c r="AR32" s="842" t="str">
        <f>IF(AG32&lt;&gt;"",IF(AH32="○","入力済","未入力"),"")</f>
        <v/>
      </c>
      <c r="AS32" s="842" t="str">
        <f>IF(AND(P32&lt;&gt;"", AI32=""), "未入力", "入力済")</f>
        <v>入力済</v>
      </c>
      <c r="AT32" s="842" t="str">
        <f>IF(AND(P32&lt;&gt;"", P32&lt;&gt;"処遇改善加算Ⅳ", AJ32=""), "未入力", "入力済")</f>
        <v>入力済</v>
      </c>
      <c r="AU32" s="842" t="str">
        <f>IFERROR(VLOOKUP(K32, 【参考】数式用２!$BB$5:$BC$48, 2, FALSE), "")</f>
        <v/>
      </c>
      <c r="AV32" s="842" t="str">
        <f>IF(AND(P32&lt;&gt;"処遇改善加算Ⅲ",P32&lt;&gt;"処遇改善加算Ⅳ", P32&lt;&gt;"", AU32&lt;&gt;"対象外"), 1,"")</f>
        <v/>
      </c>
      <c r="AW32" s="842" t="str">
        <f>IFERROR("_"&amp;VLOOKUP(K32, 【参考】数式用２!$AG$2:$AH$48, 2, FALSE), "")</f>
        <v/>
      </c>
      <c r="AX32" s="1103" t="str">
        <f>IF(AND(P32="処遇改善加算Ⅰ", AL32=""), "未入力","入力済")</f>
        <v>入力済</v>
      </c>
      <c r="AY32" s="1100" t="str">
        <f>G32</f>
        <v/>
      </c>
      <c r="AZ32"/>
      <c r="BA32"/>
      <c r="BB32"/>
      <c r="BC32"/>
      <c r="BD32"/>
      <c r="BE32"/>
      <c r="BF32"/>
      <c r="BG32"/>
    </row>
    <row r="33" spans="1:59" ht="14.25">
      <c r="A33" s="1105"/>
      <c r="B33" s="1117"/>
      <c r="C33" s="1118"/>
      <c r="D33" s="1118"/>
      <c r="E33" s="1118"/>
      <c r="F33" s="1118"/>
      <c r="G33" s="1118"/>
      <c r="H33" s="1118"/>
      <c r="I33" s="1118"/>
      <c r="J33" s="1118"/>
      <c r="K33" s="1118"/>
      <c r="L33" s="1122"/>
      <c r="M33" s="1125"/>
      <c r="N33" s="1110"/>
      <c r="O33" s="1113"/>
      <c r="P33" s="1062"/>
      <c r="Q33" s="1075"/>
      <c r="R33" s="1078"/>
      <c r="S33" s="1066"/>
      <c r="T33" s="1069"/>
      <c r="U33" s="1066"/>
      <c r="V33" s="1069"/>
      <c r="W33" s="1066"/>
      <c r="X33" s="1069"/>
      <c r="Y33" s="1066"/>
      <c r="Z33" s="1069"/>
      <c r="AA33" s="1069"/>
      <c r="AB33" s="1069"/>
      <c r="AC33" s="1093"/>
      <c r="AD33" s="1072"/>
      <c r="AE33" s="1096"/>
      <c r="AF33" s="1081"/>
      <c r="AG33" s="1072"/>
      <c r="AH33" s="1090"/>
      <c r="AI33" s="1081"/>
      <c r="AJ33" s="1081"/>
      <c r="AK33" s="1084"/>
      <c r="AL33" s="1087"/>
      <c r="AM33" s="1098"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01"/>
      <c r="AP33" s="1064"/>
      <c r="AQ33" s="919"/>
      <c r="AR33" s="842"/>
      <c r="AS33" s="842"/>
      <c r="AT33" s="842"/>
      <c r="AU33" s="842"/>
      <c r="AV33" s="842"/>
      <c r="AW33" s="842"/>
      <c r="AX33" s="1103"/>
      <c r="AY33" s="1101"/>
      <c r="AZ33"/>
      <c r="BA33"/>
      <c r="BB33"/>
      <c r="BC33"/>
      <c r="BD33"/>
      <c r="BE33"/>
      <c r="BF33"/>
      <c r="BG33"/>
    </row>
    <row r="34" spans="1:59" ht="14.25">
      <c r="A34" s="1106"/>
      <c r="B34" s="1117"/>
      <c r="C34" s="1118"/>
      <c r="D34" s="1118"/>
      <c r="E34" s="1118"/>
      <c r="F34" s="1118"/>
      <c r="G34" s="1118"/>
      <c r="H34" s="1118"/>
      <c r="I34" s="1118"/>
      <c r="J34" s="1118"/>
      <c r="K34" s="1118"/>
      <c r="L34" s="1122"/>
      <c r="M34" s="1125"/>
      <c r="N34" s="1110"/>
      <c r="O34" s="1113"/>
      <c r="P34" s="1062"/>
      <c r="Q34" s="1075"/>
      <c r="R34" s="1078"/>
      <c r="S34" s="1066"/>
      <c r="T34" s="1069"/>
      <c r="U34" s="1066"/>
      <c r="V34" s="1069"/>
      <c r="W34" s="1066"/>
      <c r="X34" s="1069"/>
      <c r="Y34" s="1066"/>
      <c r="Z34" s="1069"/>
      <c r="AA34" s="1069"/>
      <c r="AB34" s="1069"/>
      <c r="AC34" s="1093"/>
      <c r="AD34" s="1072"/>
      <c r="AE34" s="1096"/>
      <c r="AF34" s="1081"/>
      <c r="AG34" s="1072"/>
      <c r="AH34" s="1090"/>
      <c r="AI34" s="1081"/>
      <c r="AJ34" s="1081"/>
      <c r="AK34" s="1084"/>
      <c r="AL34" s="1087"/>
      <c r="AM34" s="1099"/>
      <c r="AN34" s="372"/>
      <c r="AO34" s="1101"/>
      <c r="AP34" s="1064"/>
      <c r="AQ34" s="919"/>
      <c r="AR34" s="842"/>
      <c r="AS34" s="842"/>
      <c r="AT34" s="842"/>
      <c r="AU34" s="842"/>
      <c r="AV34" s="842"/>
      <c r="AW34" s="842"/>
      <c r="AX34" s="1103"/>
      <c r="AY34" s="1101"/>
      <c r="AZ34"/>
      <c r="BA34"/>
      <c r="BB34"/>
      <c r="BC34"/>
      <c r="BD34"/>
      <c r="BE34"/>
      <c r="BF34"/>
      <c r="BG34"/>
    </row>
    <row r="35" spans="1:59" ht="30" customHeight="1" thickBot="1">
      <c r="A35" s="1107"/>
      <c r="B35" s="1119"/>
      <c r="C35" s="1120"/>
      <c r="D35" s="1120"/>
      <c r="E35" s="1120"/>
      <c r="F35" s="1120"/>
      <c r="G35" s="1120"/>
      <c r="H35" s="1120"/>
      <c r="I35" s="1120"/>
      <c r="J35" s="1120"/>
      <c r="K35" s="1120"/>
      <c r="L35" s="1123"/>
      <c r="M35" s="1126"/>
      <c r="N35" s="1111"/>
      <c r="O35" s="1114"/>
      <c r="P35" s="1063"/>
      <c r="Q35" s="1076"/>
      <c r="R35" s="1079"/>
      <c r="S35" s="1067"/>
      <c r="T35" s="1070"/>
      <c r="U35" s="1067"/>
      <c r="V35" s="1070"/>
      <c r="W35" s="1067"/>
      <c r="X35" s="1070"/>
      <c r="Y35" s="1067"/>
      <c r="Z35" s="1070"/>
      <c r="AA35" s="1070"/>
      <c r="AB35" s="1070"/>
      <c r="AC35" s="1094"/>
      <c r="AD35" s="1073"/>
      <c r="AE35" s="1097"/>
      <c r="AF35" s="1082"/>
      <c r="AG35" s="1073"/>
      <c r="AH35" s="1091"/>
      <c r="AI35" s="1082"/>
      <c r="AJ35" s="1082"/>
      <c r="AK35" s="1085"/>
      <c r="AL35" s="1088"/>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02"/>
      <c r="AP35" s="1064"/>
      <c r="AQ35" s="920"/>
      <c r="AR35" s="842"/>
      <c r="AS35" s="842"/>
      <c r="AT35" s="842"/>
      <c r="AU35" s="842"/>
      <c r="AV35" s="842"/>
      <c r="AW35" s="842"/>
      <c r="AX35" s="1103"/>
      <c r="AY35" s="1102"/>
      <c r="AZ35"/>
      <c r="BA35"/>
      <c r="BB35"/>
      <c r="BC35"/>
      <c r="BD35"/>
      <c r="BE35"/>
      <c r="BF35"/>
      <c r="BG35"/>
    </row>
    <row r="36" spans="1:59" ht="30" customHeight="1">
      <c r="A36" s="1104">
        <v>7</v>
      </c>
      <c r="B36" s="1115" t="str">
        <f>IF(基本情報入力シート!B46="", "",基本情報入力シート!B46)</f>
        <v/>
      </c>
      <c r="C36" s="1116"/>
      <c r="D36" s="1116"/>
      <c r="E36" s="1116"/>
      <c r="F36" s="1116"/>
      <c r="G36" s="1116" t="str">
        <f>IF(基本情報入力シート!L46="", "",基本情報入力シート!L46)</f>
        <v/>
      </c>
      <c r="H36" s="1116" t="str">
        <f>IF(基本情報入力シート!Q46="", "",基本情報入力シート!Q46)</f>
        <v/>
      </c>
      <c r="I36" s="1116" t="str">
        <f>IF(基本情報入力シート!V46="", "",基本情報入力シート!V46)</f>
        <v/>
      </c>
      <c r="J36" s="1116" t="str">
        <f>IF(基本情報入力シート!W46="", "",基本情報入力シート!W46)</f>
        <v/>
      </c>
      <c r="K36" s="1116" t="str">
        <f>IF(基本情報入力シート!X46="", "",基本情報入力シート!X46)</f>
        <v/>
      </c>
      <c r="L36" s="1121" t="str">
        <f>IF(基本情報入力シート!AC46=0, "",基本情報入力シート!AC46)</f>
        <v/>
      </c>
      <c r="M36" s="1124" t="str">
        <f>IF(基本情報入力シート!AD46="", "",基本情報入力シート!AD46)</f>
        <v/>
      </c>
      <c r="N36" s="1109"/>
      <c r="O36" s="1112" t="str">
        <f>IFERROR(VLOOKUP(K36,【参考】数式用２!$A$2:$AD$48,MATCH(N36,【参考】数式用２!$C$4:$AD$4,0)+2,0),"")</f>
        <v/>
      </c>
      <c r="P36" s="1061"/>
      <c r="Q36" s="1074" t="str">
        <f>IFERROR(VLOOKUP(K36,【参考】数式用２!$A$2:$AC$48,MATCH(P36,【参考】数式用２!$C$4:$AC$4,0)+2,0),"")</f>
        <v/>
      </c>
      <c r="R36" s="1077" t="s">
        <v>301</v>
      </c>
      <c r="S36" s="1065"/>
      <c r="T36" s="1068" t="s">
        <v>385</v>
      </c>
      <c r="U36" s="1065"/>
      <c r="V36" s="1068" t="s">
        <v>386</v>
      </c>
      <c r="W36" s="1065"/>
      <c r="X36" s="1068" t="s">
        <v>385</v>
      </c>
      <c r="Y36" s="1065"/>
      <c r="Z36" s="1068" t="s">
        <v>387</v>
      </c>
      <c r="AA36" s="1068" t="s">
        <v>209</v>
      </c>
      <c r="AB36" s="1068" t="str">
        <f>IF(S36&gt;=1,(W36*12+Y36)-(S36*12+U36)+1,"")</f>
        <v/>
      </c>
      <c r="AC36" s="1092" t="s">
        <v>388</v>
      </c>
      <c r="AD36" s="1071" t="str">
        <f>IFERROR(ROUNDDOWN(ROUND(L36*Q36,0)*M36,0)*AB36,"")</f>
        <v/>
      </c>
      <c r="AE36" s="1095" t="str">
        <f>IFERROR(ROUNDDOWN(ROUNDDOWN(ROUND(L36*VLOOKUP(K36,【参考】数式用２!$A$2:$AC$48,MATCH("処遇改善加算Ⅳ",【参考】数式用２!$C$4:$O$4,0)+2,0),0)*M36,0)*AB36*0.5,0), "")</f>
        <v/>
      </c>
      <c r="AF36" s="1080"/>
      <c r="AG36" s="1071" t="str">
        <f>IF(AND(AQ36&lt;&gt;"対象外", P36&lt;&gt;""),ROUNDDOWN(ROUND(L36*VLOOKUP(K36,【参考】数式用２!$A$2:$K$48,MATCH("ベア加算あり",【参考】数式用２!$C$4:$K$4,0)+2,0),0)*M36,0)*AB36,"")</f>
        <v/>
      </c>
      <c r="AH36" s="1089"/>
      <c r="AI36" s="1080"/>
      <c r="AJ36" s="1080"/>
      <c r="AK36" s="1083"/>
      <c r="AL36" s="1086"/>
      <c r="AM36" s="682" t="str">
        <f>IF(Q36="","",IF(Q36&lt;O36,"！加算の要件上は問題ありませんが、令和６年度末の加算率と比較して、令和７年度の加算率が低くなっています。",""))</f>
        <v/>
      </c>
      <c r="AN36" s="372"/>
      <c r="AO36" s="1100" t="str">
        <f>IF(K36&lt;&gt;"","Q列に色付け","")</f>
        <v/>
      </c>
      <c r="AP36" s="1064" t="str">
        <f>IF(AND(AE36&lt;&gt;0,AE36&lt;&gt;""),IF(AF36="○","入力済","未入力"),"")</f>
        <v/>
      </c>
      <c r="AQ36" s="918" t="str">
        <f>IFERROR((VLOOKUP(N36, 【参考】数式用２!$BE$5:$BE$13, 1,FALSE)), "対象外")</f>
        <v>対象外</v>
      </c>
      <c r="AR36" s="842" t="str">
        <f>IF(AG36&lt;&gt;"",IF(AH36="○","入力済","未入力"),"")</f>
        <v/>
      </c>
      <c r="AS36" s="842" t="str">
        <f>IF(AND(P36&lt;&gt;"", AI36=""), "未入力", "入力済")</f>
        <v>入力済</v>
      </c>
      <c r="AT36" s="842" t="str">
        <f>IF(AND(P36&lt;&gt;"", P36&lt;&gt;"処遇改善加算Ⅳ", AJ36=""), "未入力", "入力済")</f>
        <v>入力済</v>
      </c>
      <c r="AU36" s="842" t="str">
        <f>IFERROR(VLOOKUP(K36, 【参考】数式用２!$BB$5:$BC$48, 2, FALSE), "")</f>
        <v/>
      </c>
      <c r="AV36" s="842" t="str">
        <f>IF(AND(P36&lt;&gt;"処遇改善加算Ⅲ",P36&lt;&gt;"処遇改善加算Ⅳ", P36&lt;&gt;"", AU36&lt;&gt;"対象外"), 1,"")</f>
        <v/>
      </c>
      <c r="AW36" s="842" t="str">
        <f>IFERROR("_"&amp;VLOOKUP(K36, 【参考】数式用２!$AG$2:$AH$48, 2, FALSE), "")</f>
        <v/>
      </c>
      <c r="AX36" s="1103" t="str">
        <f>IF(AND(P36="処遇改善加算Ⅰ", AL36=""), "未入力","入力済")</f>
        <v>入力済</v>
      </c>
      <c r="AY36" s="1100" t="str">
        <f>G36</f>
        <v/>
      </c>
      <c r="AZ36"/>
      <c r="BA36"/>
      <c r="BB36"/>
      <c r="BC36"/>
      <c r="BD36"/>
      <c r="BE36"/>
      <c r="BF36"/>
      <c r="BG36"/>
    </row>
    <row r="37" spans="1:59" ht="14.25">
      <c r="A37" s="1105"/>
      <c r="B37" s="1117"/>
      <c r="C37" s="1118"/>
      <c r="D37" s="1118"/>
      <c r="E37" s="1118"/>
      <c r="F37" s="1118"/>
      <c r="G37" s="1118"/>
      <c r="H37" s="1118"/>
      <c r="I37" s="1118"/>
      <c r="J37" s="1118"/>
      <c r="K37" s="1118"/>
      <c r="L37" s="1122"/>
      <c r="M37" s="1125"/>
      <c r="N37" s="1110"/>
      <c r="O37" s="1113"/>
      <c r="P37" s="1062"/>
      <c r="Q37" s="1075"/>
      <c r="R37" s="1078"/>
      <c r="S37" s="1066"/>
      <c r="T37" s="1069"/>
      <c r="U37" s="1066"/>
      <c r="V37" s="1069"/>
      <c r="W37" s="1066"/>
      <c r="X37" s="1069"/>
      <c r="Y37" s="1066"/>
      <c r="Z37" s="1069"/>
      <c r="AA37" s="1069"/>
      <c r="AB37" s="1069"/>
      <c r="AC37" s="1093"/>
      <c r="AD37" s="1072"/>
      <c r="AE37" s="1096"/>
      <c r="AF37" s="1081"/>
      <c r="AG37" s="1072"/>
      <c r="AH37" s="1090"/>
      <c r="AI37" s="1081"/>
      <c r="AJ37" s="1081"/>
      <c r="AK37" s="1084"/>
      <c r="AL37" s="1087"/>
      <c r="AM37" s="1098"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01"/>
      <c r="AP37" s="1064"/>
      <c r="AQ37" s="919"/>
      <c r="AR37" s="842"/>
      <c r="AS37" s="842"/>
      <c r="AT37" s="842"/>
      <c r="AU37" s="842"/>
      <c r="AV37" s="842"/>
      <c r="AW37" s="842"/>
      <c r="AX37" s="1103"/>
      <c r="AY37" s="1101"/>
      <c r="AZ37"/>
      <c r="BA37"/>
      <c r="BB37"/>
      <c r="BC37"/>
      <c r="BD37"/>
      <c r="BE37"/>
      <c r="BF37"/>
      <c r="BG37"/>
    </row>
    <row r="38" spans="1:59" ht="14.25">
      <c r="A38" s="1106"/>
      <c r="B38" s="1117"/>
      <c r="C38" s="1118"/>
      <c r="D38" s="1118"/>
      <c r="E38" s="1118"/>
      <c r="F38" s="1118"/>
      <c r="G38" s="1118"/>
      <c r="H38" s="1118"/>
      <c r="I38" s="1118"/>
      <c r="J38" s="1118"/>
      <c r="K38" s="1118"/>
      <c r="L38" s="1122"/>
      <c r="M38" s="1125"/>
      <c r="N38" s="1110"/>
      <c r="O38" s="1113"/>
      <c r="P38" s="1062"/>
      <c r="Q38" s="1075"/>
      <c r="R38" s="1078"/>
      <c r="S38" s="1066"/>
      <c r="T38" s="1069"/>
      <c r="U38" s="1066"/>
      <c r="V38" s="1069"/>
      <c r="W38" s="1066"/>
      <c r="X38" s="1069"/>
      <c r="Y38" s="1066"/>
      <c r="Z38" s="1069"/>
      <c r="AA38" s="1069"/>
      <c r="AB38" s="1069"/>
      <c r="AC38" s="1093"/>
      <c r="AD38" s="1072"/>
      <c r="AE38" s="1096"/>
      <c r="AF38" s="1081"/>
      <c r="AG38" s="1072"/>
      <c r="AH38" s="1090"/>
      <c r="AI38" s="1081"/>
      <c r="AJ38" s="1081"/>
      <c r="AK38" s="1084"/>
      <c r="AL38" s="1087"/>
      <c r="AM38" s="1099"/>
      <c r="AN38" s="372"/>
      <c r="AO38" s="1101"/>
      <c r="AP38" s="1064"/>
      <c r="AQ38" s="919"/>
      <c r="AR38" s="842"/>
      <c r="AS38" s="842"/>
      <c r="AT38" s="842"/>
      <c r="AU38" s="842"/>
      <c r="AV38" s="842"/>
      <c r="AW38" s="842"/>
      <c r="AX38" s="1103"/>
      <c r="AY38" s="1101"/>
      <c r="AZ38"/>
      <c r="BA38"/>
      <c r="BB38"/>
      <c r="BC38"/>
      <c r="BD38"/>
      <c r="BE38"/>
      <c r="BF38"/>
      <c r="BG38"/>
    </row>
    <row r="39" spans="1:59" ht="30" customHeight="1" thickBot="1">
      <c r="A39" s="1107"/>
      <c r="B39" s="1119"/>
      <c r="C39" s="1120"/>
      <c r="D39" s="1120"/>
      <c r="E39" s="1120"/>
      <c r="F39" s="1120"/>
      <c r="G39" s="1120"/>
      <c r="H39" s="1120"/>
      <c r="I39" s="1120"/>
      <c r="J39" s="1120"/>
      <c r="K39" s="1120"/>
      <c r="L39" s="1123"/>
      <c r="M39" s="1126"/>
      <c r="N39" s="1111"/>
      <c r="O39" s="1114"/>
      <c r="P39" s="1063"/>
      <c r="Q39" s="1076"/>
      <c r="R39" s="1079"/>
      <c r="S39" s="1067"/>
      <c r="T39" s="1070"/>
      <c r="U39" s="1067"/>
      <c r="V39" s="1070"/>
      <c r="W39" s="1067"/>
      <c r="X39" s="1070"/>
      <c r="Y39" s="1067"/>
      <c r="Z39" s="1070"/>
      <c r="AA39" s="1070"/>
      <c r="AB39" s="1070"/>
      <c r="AC39" s="1094"/>
      <c r="AD39" s="1073"/>
      <c r="AE39" s="1097"/>
      <c r="AF39" s="1082"/>
      <c r="AG39" s="1073"/>
      <c r="AH39" s="1091"/>
      <c r="AI39" s="1082"/>
      <c r="AJ39" s="1082"/>
      <c r="AK39" s="1085"/>
      <c r="AL39" s="1088"/>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02"/>
      <c r="AP39" s="1064"/>
      <c r="AQ39" s="920"/>
      <c r="AR39" s="842"/>
      <c r="AS39" s="842"/>
      <c r="AT39" s="842"/>
      <c r="AU39" s="842"/>
      <c r="AV39" s="842"/>
      <c r="AW39" s="842"/>
      <c r="AX39" s="1103"/>
      <c r="AY39" s="1102"/>
      <c r="AZ39"/>
      <c r="BA39"/>
      <c r="BB39"/>
      <c r="BC39"/>
      <c r="BD39"/>
      <c r="BE39"/>
      <c r="BF39"/>
      <c r="BG39"/>
    </row>
    <row r="40" spans="1:59" ht="30" customHeight="1">
      <c r="A40" s="1104">
        <v>8</v>
      </c>
      <c r="B40" s="1115" t="str">
        <f>IF(基本情報入力シート!B47="", "",基本情報入力シート!B47)</f>
        <v/>
      </c>
      <c r="C40" s="1116"/>
      <c r="D40" s="1116"/>
      <c r="E40" s="1116"/>
      <c r="F40" s="1116"/>
      <c r="G40" s="1116" t="str">
        <f>IF(基本情報入力シート!L47="", "",基本情報入力シート!L47)</f>
        <v/>
      </c>
      <c r="H40" s="1116" t="str">
        <f>IF(基本情報入力シート!Q47="", "",基本情報入力シート!Q47)</f>
        <v/>
      </c>
      <c r="I40" s="1116" t="str">
        <f>IF(基本情報入力シート!V47="", "",基本情報入力シート!V47)</f>
        <v/>
      </c>
      <c r="J40" s="1116" t="str">
        <f>IF(基本情報入力シート!W47="", "",基本情報入力シート!W47)</f>
        <v/>
      </c>
      <c r="K40" s="1116" t="str">
        <f>IF(基本情報入力シート!X47="", "",基本情報入力シート!X47)</f>
        <v/>
      </c>
      <c r="L40" s="1121" t="str">
        <f>IF(基本情報入力シート!AC47=0, "",基本情報入力シート!AC47)</f>
        <v/>
      </c>
      <c r="M40" s="1124" t="str">
        <f>IF(基本情報入力シート!AD47="", "",基本情報入力シート!AD47)</f>
        <v/>
      </c>
      <c r="N40" s="1109"/>
      <c r="O40" s="1112" t="str">
        <f>IFERROR(VLOOKUP(K40,【参考】数式用２!$A$2:$AD$48,MATCH(N40,【参考】数式用２!$C$4:$AD$4,0)+2,0),"")</f>
        <v/>
      </c>
      <c r="P40" s="1061"/>
      <c r="Q40" s="1074" t="str">
        <f>IFERROR(VLOOKUP(K40,【参考】数式用２!$A$2:$AC$48,MATCH(P40,【参考】数式用２!$C$4:$AC$4,0)+2,0),"")</f>
        <v/>
      </c>
      <c r="R40" s="1077" t="s">
        <v>301</v>
      </c>
      <c r="S40" s="1065"/>
      <c r="T40" s="1068" t="s">
        <v>385</v>
      </c>
      <c r="U40" s="1065"/>
      <c r="V40" s="1068" t="s">
        <v>386</v>
      </c>
      <c r="W40" s="1065"/>
      <c r="X40" s="1068" t="s">
        <v>385</v>
      </c>
      <c r="Y40" s="1065"/>
      <c r="Z40" s="1068" t="s">
        <v>387</v>
      </c>
      <c r="AA40" s="1068" t="s">
        <v>209</v>
      </c>
      <c r="AB40" s="1068" t="str">
        <f>IF(S40&gt;=1,(W40*12+Y40)-(S40*12+U40)+1,"")</f>
        <v/>
      </c>
      <c r="AC40" s="1092" t="s">
        <v>388</v>
      </c>
      <c r="AD40" s="1071" t="str">
        <f>IFERROR(ROUNDDOWN(ROUND(L40*Q40,0)*M40,0)*AB40,"")</f>
        <v/>
      </c>
      <c r="AE40" s="1095" t="str">
        <f>IFERROR(ROUNDDOWN(ROUNDDOWN(ROUND(L40*VLOOKUP(K40,【参考】数式用２!$A$2:$AC$48,MATCH("処遇改善加算Ⅳ",【参考】数式用２!$C$4:$O$4,0)+2,0),0)*M40,0)*AB40*0.5,0), "")</f>
        <v/>
      </c>
      <c r="AF40" s="1080"/>
      <c r="AG40" s="1071" t="str">
        <f>IF(AND(AQ40&lt;&gt;"対象外", P40&lt;&gt;""),ROUNDDOWN(ROUND(L40*VLOOKUP(K40,【参考】数式用２!$A$2:$K$48,MATCH("ベア加算あり",【参考】数式用２!$C$4:$K$4,0)+2,0),0)*M40,0)*AB40,"")</f>
        <v/>
      </c>
      <c r="AH40" s="1089"/>
      <c r="AI40" s="1080"/>
      <c r="AJ40" s="1080"/>
      <c r="AK40" s="1083"/>
      <c r="AL40" s="1086"/>
      <c r="AM40" s="682" t="str">
        <f>IF(Q40="","",IF(Q40&lt;O40,"！加算の要件上は問題ありませんが、令和６年度末の加算率と比較して、令和７年度の加算率が低くなっています。",""))</f>
        <v/>
      </c>
      <c r="AN40" s="372"/>
      <c r="AO40" s="1100" t="str">
        <f>IF(K40&lt;&gt;"","Q列に色付け","")</f>
        <v/>
      </c>
      <c r="AP40" s="1064" t="str">
        <f>IF(AND(AE40&lt;&gt;0,AE40&lt;&gt;""),IF(AF40="○","入力済","未入力"),"")</f>
        <v/>
      </c>
      <c r="AQ40" s="918" t="str">
        <f>IFERROR((VLOOKUP(N40, 【参考】数式用２!$BE$5:$BE$13, 1,FALSE)), "対象外")</f>
        <v>対象外</v>
      </c>
      <c r="AR40" s="842" t="str">
        <f>IF(AG40&lt;&gt;"",IF(AH40="○","入力済","未入力"),"")</f>
        <v/>
      </c>
      <c r="AS40" s="842" t="str">
        <f>IF(AND(P40&lt;&gt;"", AI40=""), "未入力", "入力済")</f>
        <v>入力済</v>
      </c>
      <c r="AT40" s="842" t="str">
        <f>IF(AND(P40&lt;&gt;"", P40&lt;&gt;"処遇改善加算Ⅳ", AJ40=""), "未入力", "入力済")</f>
        <v>入力済</v>
      </c>
      <c r="AU40" s="842" t="str">
        <f>IFERROR(VLOOKUP(K40, 【参考】数式用２!$BB$5:$BC$48, 2, FALSE), "")</f>
        <v/>
      </c>
      <c r="AV40" s="842" t="str">
        <f>IF(AND(P40&lt;&gt;"処遇改善加算Ⅲ",P40&lt;&gt;"処遇改善加算Ⅳ", P40&lt;&gt;"", AU40&lt;&gt;"対象外"), 1,"")</f>
        <v/>
      </c>
      <c r="AW40" s="842" t="str">
        <f>IFERROR("_"&amp;VLOOKUP(K40, 【参考】数式用２!$AG$2:$AH$48, 2, FALSE), "")</f>
        <v/>
      </c>
      <c r="AX40" s="1103" t="str">
        <f>IF(AND(P40="処遇改善加算Ⅰ", AL40=""), "未入力","入力済")</f>
        <v>入力済</v>
      </c>
      <c r="AY40" s="1100" t="str">
        <f>G40</f>
        <v/>
      </c>
      <c r="AZ40"/>
      <c r="BA40"/>
      <c r="BB40"/>
      <c r="BC40"/>
      <c r="BD40"/>
      <c r="BE40"/>
      <c r="BF40"/>
      <c r="BG40"/>
    </row>
    <row r="41" spans="1:59" ht="14.25">
      <c r="A41" s="1105"/>
      <c r="B41" s="1117"/>
      <c r="C41" s="1118"/>
      <c r="D41" s="1118"/>
      <c r="E41" s="1118"/>
      <c r="F41" s="1118"/>
      <c r="G41" s="1118"/>
      <c r="H41" s="1118"/>
      <c r="I41" s="1118"/>
      <c r="J41" s="1118"/>
      <c r="K41" s="1118"/>
      <c r="L41" s="1122"/>
      <c r="M41" s="1125"/>
      <c r="N41" s="1110"/>
      <c r="O41" s="1113"/>
      <c r="P41" s="1062"/>
      <c r="Q41" s="1075"/>
      <c r="R41" s="1078"/>
      <c r="S41" s="1066"/>
      <c r="T41" s="1069"/>
      <c r="U41" s="1066"/>
      <c r="V41" s="1069"/>
      <c r="W41" s="1066"/>
      <c r="X41" s="1069"/>
      <c r="Y41" s="1066"/>
      <c r="Z41" s="1069"/>
      <c r="AA41" s="1069"/>
      <c r="AB41" s="1069"/>
      <c r="AC41" s="1093"/>
      <c r="AD41" s="1072"/>
      <c r="AE41" s="1096"/>
      <c r="AF41" s="1081"/>
      <c r="AG41" s="1072"/>
      <c r="AH41" s="1090"/>
      <c r="AI41" s="1081"/>
      <c r="AJ41" s="1081"/>
      <c r="AK41" s="1084"/>
      <c r="AL41" s="1087"/>
      <c r="AM41" s="1098"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01"/>
      <c r="AP41" s="1064"/>
      <c r="AQ41" s="919"/>
      <c r="AR41" s="842"/>
      <c r="AS41" s="842"/>
      <c r="AT41" s="842"/>
      <c r="AU41" s="842"/>
      <c r="AV41" s="842"/>
      <c r="AW41" s="842"/>
      <c r="AX41" s="1103"/>
      <c r="AY41" s="1101"/>
      <c r="AZ41"/>
      <c r="BA41"/>
      <c r="BB41"/>
      <c r="BC41"/>
      <c r="BD41"/>
      <c r="BE41"/>
      <c r="BF41"/>
      <c r="BG41"/>
    </row>
    <row r="42" spans="1:59" ht="14.25">
      <c r="A42" s="1106"/>
      <c r="B42" s="1117"/>
      <c r="C42" s="1118"/>
      <c r="D42" s="1118"/>
      <c r="E42" s="1118"/>
      <c r="F42" s="1118"/>
      <c r="G42" s="1118"/>
      <c r="H42" s="1118"/>
      <c r="I42" s="1118"/>
      <c r="J42" s="1118"/>
      <c r="K42" s="1118"/>
      <c r="L42" s="1122"/>
      <c r="M42" s="1125"/>
      <c r="N42" s="1110"/>
      <c r="O42" s="1113"/>
      <c r="P42" s="1062"/>
      <c r="Q42" s="1075"/>
      <c r="R42" s="1078"/>
      <c r="S42" s="1066"/>
      <c r="T42" s="1069"/>
      <c r="U42" s="1066"/>
      <c r="V42" s="1069"/>
      <c r="W42" s="1066"/>
      <c r="X42" s="1069"/>
      <c r="Y42" s="1066"/>
      <c r="Z42" s="1069"/>
      <c r="AA42" s="1069"/>
      <c r="AB42" s="1069"/>
      <c r="AC42" s="1093"/>
      <c r="AD42" s="1072"/>
      <c r="AE42" s="1096"/>
      <c r="AF42" s="1081"/>
      <c r="AG42" s="1072"/>
      <c r="AH42" s="1090"/>
      <c r="AI42" s="1081"/>
      <c r="AJ42" s="1081"/>
      <c r="AK42" s="1084"/>
      <c r="AL42" s="1087"/>
      <c r="AM42" s="1099"/>
      <c r="AN42" s="372"/>
      <c r="AO42" s="1101"/>
      <c r="AP42" s="1064"/>
      <c r="AQ42" s="919"/>
      <c r="AR42" s="842"/>
      <c r="AS42" s="842"/>
      <c r="AT42" s="842"/>
      <c r="AU42" s="842"/>
      <c r="AV42" s="842"/>
      <c r="AW42" s="842"/>
      <c r="AX42" s="1103"/>
      <c r="AY42" s="1101"/>
      <c r="AZ42"/>
      <c r="BA42"/>
      <c r="BB42"/>
      <c r="BC42"/>
      <c r="BD42"/>
      <c r="BE42"/>
      <c r="BF42"/>
      <c r="BG42"/>
    </row>
    <row r="43" spans="1:59" ht="30" customHeight="1" thickBot="1">
      <c r="A43" s="1107"/>
      <c r="B43" s="1119"/>
      <c r="C43" s="1120"/>
      <c r="D43" s="1120"/>
      <c r="E43" s="1120"/>
      <c r="F43" s="1120"/>
      <c r="G43" s="1120"/>
      <c r="H43" s="1120"/>
      <c r="I43" s="1120"/>
      <c r="J43" s="1120"/>
      <c r="K43" s="1120"/>
      <c r="L43" s="1123"/>
      <c r="M43" s="1126"/>
      <c r="N43" s="1111"/>
      <c r="O43" s="1114"/>
      <c r="P43" s="1063"/>
      <c r="Q43" s="1076"/>
      <c r="R43" s="1079"/>
      <c r="S43" s="1067"/>
      <c r="T43" s="1070"/>
      <c r="U43" s="1067"/>
      <c r="V43" s="1070"/>
      <c r="W43" s="1067"/>
      <c r="X43" s="1070"/>
      <c r="Y43" s="1067"/>
      <c r="Z43" s="1070"/>
      <c r="AA43" s="1070"/>
      <c r="AB43" s="1070"/>
      <c r="AC43" s="1094"/>
      <c r="AD43" s="1073"/>
      <c r="AE43" s="1097"/>
      <c r="AF43" s="1082"/>
      <c r="AG43" s="1073"/>
      <c r="AH43" s="1091"/>
      <c r="AI43" s="1082"/>
      <c r="AJ43" s="1082"/>
      <c r="AK43" s="1085"/>
      <c r="AL43" s="1088"/>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02"/>
      <c r="AP43" s="1064"/>
      <c r="AQ43" s="920"/>
      <c r="AR43" s="842"/>
      <c r="AS43" s="842"/>
      <c r="AT43" s="842"/>
      <c r="AU43" s="842"/>
      <c r="AV43" s="842"/>
      <c r="AW43" s="842"/>
      <c r="AX43" s="1103"/>
      <c r="AY43" s="1102"/>
      <c r="AZ43"/>
      <c r="BA43"/>
      <c r="BB43"/>
      <c r="BC43"/>
      <c r="BD43"/>
      <c r="BE43"/>
      <c r="BF43"/>
      <c r="BG43"/>
    </row>
    <row r="44" spans="1:59" ht="30" customHeight="1">
      <c r="A44" s="1104">
        <v>9</v>
      </c>
      <c r="B44" s="1115" t="str">
        <f>IF(基本情報入力シート!B48="", "",基本情報入力シート!B48)</f>
        <v/>
      </c>
      <c r="C44" s="1116"/>
      <c r="D44" s="1116"/>
      <c r="E44" s="1116"/>
      <c r="F44" s="1116"/>
      <c r="G44" s="1116" t="str">
        <f>IF(基本情報入力シート!L48="", "",基本情報入力シート!L48)</f>
        <v/>
      </c>
      <c r="H44" s="1116" t="str">
        <f>IF(基本情報入力シート!Q48="", "",基本情報入力シート!Q48)</f>
        <v/>
      </c>
      <c r="I44" s="1116" t="str">
        <f>IF(基本情報入力シート!V48="", "",基本情報入力シート!V48)</f>
        <v/>
      </c>
      <c r="J44" s="1116" t="str">
        <f>IF(基本情報入力シート!W48="", "",基本情報入力シート!W48)</f>
        <v/>
      </c>
      <c r="K44" s="1116" t="str">
        <f>IF(基本情報入力シート!X48="", "",基本情報入力シート!X48)</f>
        <v/>
      </c>
      <c r="L44" s="1121" t="str">
        <f>IF(基本情報入力シート!AC48=0, "",基本情報入力シート!AC48)</f>
        <v/>
      </c>
      <c r="M44" s="1124" t="str">
        <f>IF(基本情報入力シート!AD48="", "",基本情報入力シート!AD48)</f>
        <v/>
      </c>
      <c r="N44" s="1109"/>
      <c r="O44" s="1112" t="str">
        <f>IFERROR(VLOOKUP(K44,【参考】数式用２!$A$2:$AD$48,MATCH(N44,【参考】数式用２!$C$4:$AD$4,0)+2,0),"")</f>
        <v/>
      </c>
      <c r="P44" s="1061"/>
      <c r="Q44" s="1074" t="str">
        <f>IFERROR(VLOOKUP(K44,【参考】数式用２!$A$2:$AC$48,MATCH(P44,【参考】数式用２!$C$4:$AC$4,0)+2,0),"")</f>
        <v/>
      </c>
      <c r="R44" s="1077" t="s">
        <v>301</v>
      </c>
      <c r="S44" s="1065"/>
      <c r="T44" s="1068" t="s">
        <v>385</v>
      </c>
      <c r="U44" s="1065"/>
      <c r="V44" s="1068" t="s">
        <v>386</v>
      </c>
      <c r="W44" s="1065"/>
      <c r="X44" s="1068" t="s">
        <v>385</v>
      </c>
      <c r="Y44" s="1065"/>
      <c r="Z44" s="1068" t="s">
        <v>387</v>
      </c>
      <c r="AA44" s="1068" t="s">
        <v>209</v>
      </c>
      <c r="AB44" s="1068" t="str">
        <f>IF(S44&gt;=1,(W44*12+Y44)-(S44*12+U44)+1,"")</f>
        <v/>
      </c>
      <c r="AC44" s="1092" t="s">
        <v>388</v>
      </c>
      <c r="AD44" s="1071" t="str">
        <f>IFERROR(ROUNDDOWN(ROUND(L44*Q44,0)*M44,0)*AB44,"")</f>
        <v/>
      </c>
      <c r="AE44" s="1095" t="str">
        <f>IFERROR(ROUNDDOWN(ROUNDDOWN(ROUND(L44*VLOOKUP(K44,【参考】数式用２!$A$2:$AC$48,MATCH("処遇改善加算Ⅳ",【参考】数式用２!$C$4:$O$4,0)+2,0),0)*M44,0)*AB44*0.5,0), "")</f>
        <v/>
      </c>
      <c r="AF44" s="1080"/>
      <c r="AG44" s="1071" t="str">
        <f>IF(AND(AQ44&lt;&gt;"対象外", P44&lt;&gt;""),ROUNDDOWN(ROUND(L44*VLOOKUP(K44,【参考】数式用２!$A$2:$K$48,MATCH("ベア加算あり",【参考】数式用２!$C$4:$K$4,0)+2,0),0)*M44,0)*AB44,"")</f>
        <v/>
      </c>
      <c r="AH44" s="1089"/>
      <c r="AI44" s="1080"/>
      <c r="AJ44" s="1080"/>
      <c r="AK44" s="1083"/>
      <c r="AL44" s="1086"/>
      <c r="AM44" s="682" t="str">
        <f>IF(Q44="","",IF(Q44&lt;O44,"！加算の要件上は問題ありませんが、令和６年度末の加算率と比較して、令和７年度の加算率が低くなっています。",""))</f>
        <v/>
      </c>
      <c r="AN44" s="372"/>
      <c r="AO44" s="1100" t="str">
        <f>IF(K44&lt;&gt;"","Q列に色付け","")</f>
        <v/>
      </c>
      <c r="AP44" s="1064" t="str">
        <f>IF(AND(AE44&lt;&gt;0,AE44&lt;&gt;""),IF(AF44="○","入力済","未入力"),"")</f>
        <v/>
      </c>
      <c r="AQ44" s="918" t="str">
        <f>IFERROR((VLOOKUP(N44, 【参考】数式用２!$BE$5:$BE$13, 1,FALSE)), "対象外")</f>
        <v>対象外</v>
      </c>
      <c r="AR44" s="842" t="str">
        <f>IF(AG44&lt;&gt;"",IF(AH44="○","入力済","未入力"),"")</f>
        <v/>
      </c>
      <c r="AS44" s="842" t="str">
        <f>IF(AND(P44&lt;&gt;"", AI44=""), "未入力", "入力済")</f>
        <v>入力済</v>
      </c>
      <c r="AT44" s="842" t="str">
        <f>IF(AND(P44&lt;&gt;"", P44&lt;&gt;"処遇改善加算Ⅳ", AJ44=""), "未入力", "入力済")</f>
        <v>入力済</v>
      </c>
      <c r="AU44" s="842" t="str">
        <f>IFERROR(VLOOKUP(K44, 【参考】数式用２!$BB$5:$BC$48, 2, FALSE), "")</f>
        <v/>
      </c>
      <c r="AV44" s="842" t="str">
        <f>IF(AND(P44&lt;&gt;"処遇改善加算Ⅲ",P44&lt;&gt;"処遇改善加算Ⅳ", P44&lt;&gt;"", AU44&lt;&gt;"対象外"), 1,"")</f>
        <v/>
      </c>
      <c r="AW44" s="842" t="str">
        <f>IFERROR("_"&amp;VLOOKUP(K44, 【参考】数式用２!$AG$2:$AH$48, 2, FALSE), "")</f>
        <v/>
      </c>
      <c r="AX44" s="1103" t="str">
        <f>IF(AND(P44="処遇改善加算Ⅰ", AL44=""), "未入力","入力済")</f>
        <v>入力済</v>
      </c>
      <c r="AY44" s="1100" t="str">
        <f>G44</f>
        <v/>
      </c>
      <c r="AZ44"/>
      <c r="BA44"/>
      <c r="BB44"/>
      <c r="BC44"/>
      <c r="BD44"/>
      <c r="BE44"/>
      <c r="BF44"/>
      <c r="BG44"/>
    </row>
    <row r="45" spans="1:59" ht="14.25">
      <c r="A45" s="1105"/>
      <c r="B45" s="1117"/>
      <c r="C45" s="1118"/>
      <c r="D45" s="1118"/>
      <c r="E45" s="1118"/>
      <c r="F45" s="1118"/>
      <c r="G45" s="1118"/>
      <c r="H45" s="1118"/>
      <c r="I45" s="1118"/>
      <c r="J45" s="1118"/>
      <c r="K45" s="1118"/>
      <c r="L45" s="1122"/>
      <c r="M45" s="1125"/>
      <c r="N45" s="1110"/>
      <c r="O45" s="1113"/>
      <c r="P45" s="1062"/>
      <c r="Q45" s="1075"/>
      <c r="R45" s="1078"/>
      <c r="S45" s="1066"/>
      <c r="T45" s="1069"/>
      <c r="U45" s="1066"/>
      <c r="V45" s="1069"/>
      <c r="W45" s="1066"/>
      <c r="X45" s="1069"/>
      <c r="Y45" s="1066"/>
      <c r="Z45" s="1069"/>
      <c r="AA45" s="1069"/>
      <c r="AB45" s="1069"/>
      <c r="AC45" s="1093"/>
      <c r="AD45" s="1072"/>
      <c r="AE45" s="1096"/>
      <c r="AF45" s="1081"/>
      <c r="AG45" s="1072"/>
      <c r="AH45" s="1090"/>
      <c r="AI45" s="1081"/>
      <c r="AJ45" s="1081"/>
      <c r="AK45" s="1084"/>
      <c r="AL45" s="1087"/>
      <c r="AM45" s="1098"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01"/>
      <c r="AP45" s="1064"/>
      <c r="AQ45" s="919"/>
      <c r="AR45" s="842"/>
      <c r="AS45" s="842"/>
      <c r="AT45" s="842"/>
      <c r="AU45" s="842"/>
      <c r="AV45" s="842"/>
      <c r="AW45" s="842"/>
      <c r="AX45" s="1103"/>
      <c r="AY45" s="1101"/>
      <c r="AZ45"/>
      <c r="BA45"/>
      <c r="BB45"/>
      <c r="BC45"/>
      <c r="BD45"/>
      <c r="BE45"/>
      <c r="BF45"/>
      <c r="BG45"/>
    </row>
    <row r="46" spans="1:59" ht="14.25">
      <c r="A46" s="1106"/>
      <c r="B46" s="1117"/>
      <c r="C46" s="1118"/>
      <c r="D46" s="1118"/>
      <c r="E46" s="1118"/>
      <c r="F46" s="1118"/>
      <c r="G46" s="1118"/>
      <c r="H46" s="1118"/>
      <c r="I46" s="1118"/>
      <c r="J46" s="1118"/>
      <c r="K46" s="1118"/>
      <c r="L46" s="1122"/>
      <c r="M46" s="1125"/>
      <c r="N46" s="1110"/>
      <c r="O46" s="1113"/>
      <c r="P46" s="1062"/>
      <c r="Q46" s="1075"/>
      <c r="R46" s="1078"/>
      <c r="S46" s="1066"/>
      <c r="T46" s="1069"/>
      <c r="U46" s="1066"/>
      <c r="V46" s="1069"/>
      <c r="W46" s="1066"/>
      <c r="X46" s="1069"/>
      <c r="Y46" s="1066"/>
      <c r="Z46" s="1069"/>
      <c r="AA46" s="1069"/>
      <c r="AB46" s="1069"/>
      <c r="AC46" s="1093"/>
      <c r="AD46" s="1072"/>
      <c r="AE46" s="1096"/>
      <c r="AF46" s="1081"/>
      <c r="AG46" s="1072"/>
      <c r="AH46" s="1090"/>
      <c r="AI46" s="1081"/>
      <c r="AJ46" s="1081"/>
      <c r="AK46" s="1084"/>
      <c r="AL46" s="1087"/>
      <c r="AM46" s="1099"/>
      <c r="AN46" s="372"/>
      <c r="AO46" s="1101"/>
      <c r="AP46" s="1064"/>
      <c r="AQ46" s="919"/>
      <c r="AR46" s="842"/>
      <c r="AS46" s="842"/>
      <c r="AT46" s="842"/>
      <c r="AU46" s="842"/>
      <c r="AV46" s="842"/>
      <c r="AW46" s="842"/>
      <c r="AX46" s="1103"/>
      <c r="AY46" s="1101"/>
      <c r="AZ46"/>
      <c r="BA46"/>
      <c r="BB46"/>
      <c r="BC46"/>
      <c r="BD46"/>
      <c r="BE46"/>
      <c r="BF46"/>
      <c r="BG46"/>
    </row>
    <row r="47" spans="1:59" ht="30" customHeight="1" thickBot="1">
      <c r="A47" s="1107"/>
      <c r="B47" s="1119"/>
      <c r="C47" s="1120"/>
      <c r="D47" s="1120"/>
      <c r="E47" s="1120"/>
      <c r="F47" s="1120"/>
      <c r="G47" s="1120"/>
      <c r="H47" s="1120"/>
      <c r="I47" s="1120"/>
      <c r="J47" s="1120"/>
      <c r="K47" s="1120"/>
      <c r="L47" s="1123"/>
      <c r="M47" s="1126"/>
      <c r="N47" s="1111"/>
      <c r="O47" s="1114"/>
      <c r="P47" s="1063"/>
      <c r="Q47" s="1076"/>
      <c r="R47" s="1079"/>
      <c r="S47" s="1067"/>
      <c r="T47" s="1070"/>
      <c r="U47" s="1067"/>
      <c r="V47" s="1070"/>
      <c r="W47" s="1067"/>
      <c r="X47" s="1070"/>
      <c r="Y47" s="1067"/>
      <c r="Z47" s="1070"/>
      <c r="AA47" s="1070"/>
      <c r="AB47" s="1070"/>
      <c r="AC47" s="1094"/>
      <c r="AD47" s="1073"/>
      <c r="AE47" s="1097"/>
      <c r="AF47" s="1082"/>
      <c r="AG47" s="1073"/>
      <c r="AH47" s="1091"/>
      <c r="AI47" s="1082"/>
      <c r="AJ47" s="1082"/>
      <c r="AK47" s="1085"/>
      <c r="AL47" s="1088"/>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02"/>
      <c r="AP47" s="1064"/>
      <c r="AQ47" s="920"/>
      <c r="AR47" s="842"/>
      <c r="AS47" s="842"/>
      <c r="AT47" s="842"/>
      <c r="AU47" s="842"/>
      <c r="AV47" s="842"/>
      <c r="AW47" s="842"/>
      <c r="AX47" s="1103"/>
      <c r="AY47" s="1102"/>
      <c r="AZ47"/>
      <c r="BA47"/>
      <c r="BB47"/>
      <c r="BC47"/>
      <c r="BD47"/>
      <c r="BE47"/>
      <c r="BF47"/>
      <c r="BG47"/>
    </row>
    <row r="48" spans="1:59" ht="30" customHeight="1">
      <c r="A48" s="1104">
        <v>10</v>
      </c>
      <c r="B48" s="1115" t="str">
        <f>IF(基本情報入力シート!B49="", "",基本情報入力シート!B49)</f>
        <v/>
      </c>
      <c r="C48" s="1116"/>
      <c r="D48" s="1116"/>
      <c r="E48" s="1116"/>
      <c r="F48" s="1116"/>
      <c r="G48" s="1116" t="str">
        <f>IF(基本情報入力シート!L49="", "",基本情報入力シート!L49)</f>
        <v/>
      </c>
      <c r="H48" s="1116" t="str">
        <f>IF(基本情報入力シート!Q49="", "",基本情報入力シート!Q49)</f>
        <v/>
      </c>
      <c r="I48" s="1116" t="str">
        <f>IF(基本情報入力シート!V49="", "",基本情報入力シート!V49)</f>
        <v/>
      </c>
      <c r="J48" s="1116" t="str">
        <f>IF(基本情報入力シート!W49="", "",基本情報入力シート!W49)</f>
        <v/>
      </c>
      <c r="K48" s="1116" t="str">
        <f>IF(基本情報入力シート!X49="", "",基本情報入力シート!X49)</f>
        <v/>
      </c>
      <c r="L48" s="1121" t="str">
        <f>IF(基本情報入力シート!AC49=0, "",基本情報入力シート!AC49)</f>
        <v/>
      </c>
      <c r="M48" s="1124" t="str">
        <f>IF(基本情報入力シート!AD49="", "",基本情報入力シート!AD49)</f>
        <v/>
      </c>
      <c r="N48" s="1109"/>
      <c r="O48" s="1112" t="str">
        <f>IFERROR(VLOOKUP(K48,【参考】数式用２!$A$2:$AD$48,MATCH(N48,【参考】数式用２!$C$4:$AD$4,0)+2,0),"")</f>
        <v/>
      </c>
      <c r="P48" s="1061"/>
      <c r="Q48" s="1074" t="str">
        <f>IFERROR(VLOOKUP(K48,【参考】数式用２!$A$2:$AC$48,MATCH(P48,【参考】数式用２!$C$4:$AC$4,0)+2,0),"")</f>
        <v/>
      </c>
      <c r="R48" s="1077" t="s">
        <v>301</v>
      </c>
      <c r="S48" s="1065"/>
      <c r="T48" s="1068" t="s">
        <v>385</v>
      </c>
      <c r="U48" s="1065"/>
      <c r="V48" s="1068" t="s">
        <v>386</v>
      </c>
      <c r="W48" s="1065"/>
      <c r="X48" s="1068" t="s">
        <v>385</v>
      </c>
      <c r="Y48" s="1065"/>
      <c r="Z48" s="1068" t="s">
        <v>387</v>
      </c>
      <c r="AA48" s="1068" t="s">
        <v>209</v>
      </c>
      <c r="AB48" s="1068" t="str">
        <f>IF(S48&gt;=1,(W48*12+Y48)-(S48*12+U48)+1,"")</f>
        <v/>
      </c>
      <c r="AC48" s="1092" t="s">
        <v>388</v>
      </c>
      <c r="AD48" s="1071" t="str">
        <f>IFERROR(ROUNDDOWN(ROUND(L48*Q48,0)*M48,0)*AB48,"")</f>
        <v/>
      </c>
      <c r="AE48" s="1095" t="str">
        <f>IFERROR(ROUNDDOWN(ROUNDDOWN(ROUND(L48*VLOOKUP(K48,【参考】数式用２!$A$2:$AC$48,MATCH("処遇改善加算Ⅳ",【参考】数式用２!$C$4:$O$4,0)+2,0),0)*M48,0)*AB48*0.5,0), "")</f>
        <v/>
      </c>
      <c r="AF48" s="1080"/>
      <c r="AG48" s="1071" t="str">
        <f>IF(AND(AQ48&lt;&gt;"対象外", P48&lt;&gt;""),ROUNDDOWN(ROUND(L48*VLOOKUP(K48,【参考】数式用２!$A$2:$K$48,MATCH("ベア加算あり",【参考】数式用２!$C$4:$K$4,0)+2,0),0)*M48,0)*AB48,"")</f>
        <v/>
      </c>
      <c r="AH48" s="1089"/>
      <c r="AI48" s="1080"/>
      <c r="AJ48" s="1080"/>
      <c r="AK48" s="1083"/>
      <c r="AL48" s="1086"/>
      <c r="AM48" s="682" t="str">
        <f>IF(Q48="","",IF(Q48&lt;O48,"！加算の要件上は問題ありませんが、令和６年度末の加算率と比較して、令和７年度の加算率が低くなっています。",""))</f>
        <v/>
      </c>
      <c r="AN48" s="372"/>
      <c r="AO48" s="1100" t="str">
        <f>IF(K48&lt;&gt;"","Q列に色付け","")</f>
        <v/>
      </c>
      <c r="AP48" s="1064" t="str">
        <f>IF(AND(AE48&lt;&gt;0,AE48&lt;&gt;""),IF(AF48="○","入力済","未入力"),"")</f>
        <v/>
      </c>
      <c r="AQ48" s="918" t="str">
        <f>IFERROR((VLOOKUP(N48, 【参考】数式用２!$BE$5:$BE$13, 1,FALSE)), "対象外")</f>
        <v>対象外</v>
      </c>
      <c r="AR48" s="842" t="str">
        <f>IF(AG48&lt;&gt;"",IF(AH48="○","入力済","未入力"),"")</f>
        <v/>
      </c>
      <c r="AS48" s="842" t="str">
        <f>IF(AND(P48&lt;&gt;"", AI48=""), "未入力", "入力済")</f>
        <v>入力済</v>
      </c>
      <c r="AT48" s="842" t="str">
        <f>IF(AND(P48&lt;&gt;"", P48&lt;&gt;"処遇改善加算Ⅳ", AJ48=""), "未入力", "入力済")</f>
        <v>入力済</v>
      </c>
      <c r="AU48" s="842" t="str">
        <f>IFERROR(VLOOKUP(K48, 【参考】数式用２!$BB$5:$BC$48, 2, FALSE), "")</f>
        <v/>
      </c>
      <c r="AV48" s="842" t="str">
        <f>IF(AND(P48&lt;&gt;"処遇改善加算Ⅲ",P48&lt;&gt;"処遇改善加算Ⅳ", P48&lt;&gt;"", AU48&lt;&gt;"対象外"), 1,"")</f>
        <v/>
      </c>
      <c r="AW48" s="842" t="str">
        <f>IFERROR("_"&amp;VLOOKUP(K48, 【参考】数式用２!$AG$2:$AH$48, 2, FALSE), "")</f>
        <v/>
      </c>
      <c r="AX48" s="1103" t="str">
        <f>IF(AND(P48="処遇改善加算Ⅰ", AL48=""), "未入力","入力済")</f>
        <v>入力済</v>
      </c>
      <c r="AY48" s="1100" t="str">
        <f>G48</f>
        <v/>
      </c>
      <c r="AZ48"/>
      <c r="BA48"/>
      <c r="BB48"/>
      <c r="BC48"/>
      <c r="BD48"/>
      <c r="BE48"/>
      <c r="BF48"/>
      <c r="BG48"/>
    </row>
    <row r="49" spans="1:59" ht="14.25">
      <c r="A49" s="1105"/>
      <c r="B49" s="1117"/>
      <c r="C49" s="1118"/>
      <c r="D49" s="1118"/>
      <c r="E49" s="1118"/>
      <c r="F49" s="1118"/>
      <c r="G49" s="1118"/>
      <c r="H49" s="1118"/>
      <c r="I49" s="1118"/>
      <c r="J49" s="1118"/>
      <c r="K49" s="1118"/>
      <c r="L49" s="1122"/>
      <c r="M49" s="1125"/>
      <c r="N49" s="1110"/>
      <c r="O49" s="1113"/>
      <c r="P49" s="1062"/>
      <c r="Q49" s="1075"/>
      <c r="R49" s="1078"/>
      <c r="S49" s="1066"/>
      <c r="T49" s="1069"/>
      <c r="U49" s="1066"/>
      <c r="V49" s="1069"/>
      <c r="W49" s="1066"/>
      <c r="X49" s="1069"/>
      <c r="Y49" s="1066"/>
      <c r="Z49" s="1069"/>
      <c r="AA49" s="1069"/>
      <c r="AB49" s="1069"/>
      <c r="AC49" s="1093"/>
      <c r="AD49" s="1072"/>
      <c r="AE49" s="1096"/>
      <c r="AF49" s="1081"/>
      <c r="AG49" s="1072"/>
      <c r="AH49" s="1090"/>
      <c r="AI49" s="1081"/>
      <c r="AJ49" s="1081"/>
      <c r="AK49" s="1084"/>
      <c r="AL49" s="1087"/>
      <c r="AM49" s="1098"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01"/>
      <c r="AP49" s="1064"/>
      <c r="AQ49" s="919"/>
      <c r="AR49" s="842"/>
      <c r="AS49" s="842"/>
      <c r="AT49" s="842"/>
      <c r="AU49" s="842"/>
      <c r="AV49" s="842"/>
      <c r="AW49" s="842"/>
      <c r="AX49" s="1103"/>
      <c r="AY49" s="1101"/>
      <c r="AZ49"/>
      <c r="BA49"/>
      <c r="BB49"/>
      <c r="BC49"/>
      <c r="BD49"/>
      <c r="BE49"/>
      <c r="BF49"/>
      <c r="BG49"/>
    </row>
    <row r="50" spans="1:59" ht="14.25">
      <c r="A50" s="1106"/>
      <c r="B50" s="1117"/>
      <c r="C50" s="1118"/>
      <c r="D50" s="1118"/>
      <c r="E50" s="1118"/>
      <c r="F50" s="1118"/>
      <c r="G50" s="1118"/>
      <c r="H50" s="1118"/>
      <c r="I50" s="1118"/>
      <c r="J50" s="1118"/>
      <c r="K50" s="1118"/>
      <c r="L50" s="1122"/>
      <c r="M50" s="1125"/>
      <c r="N50" s="1110"/>
      <c r="O50" s="1113"/>
      <c r="P50" s="1062"/>
      <c r="Q50" s="1075"/>
      <c r="R50" s="1078"/>
      <c r="S50" s="1066"/>
      <c r="T50" s="1069"/>
      <c r="U50" s="1066"/>
      <c r="V50" s="1069"/>
      <c r="W50" s="1066"/>
      <c r="X50" s="1069"/>
      <c r="Y50" s="1066"/>
      <c r="Z50" s="1069"/>
      <c r="AA50" s="1069"/>
      <c r="AB50" s="1069"/>
      <c r="AC50" s="1093"/>
      <c r="AD50" s="1072"/>
      <c r="AE50" s="1096"/>
      <c r="AF50" s="1081"/>
      <c r="AG50" s="1072"/>
      <c r="AH50" s="1090"/>
      <c r="AI50" s="1081"/>
      <c r="AJ50" s="1081"/>
      <c r="AK50" s="1084"/>
      <c r="AL50" s="1087"/>
      <c r="AM50" s="1099"/>
      <c r="AN50" s="372"/>
      <c r="AO50" s="1101"/>
      <c r="AP50" s="1064"/>
      <c r="AQ50" s="919"/>
      <c r="AR50" s="842"/>
      <c r="AS50" s="842"/>
      <c r="AT50" s="842"/>
      <c r="AU50" s="842"/>
      <c r="AV50" s="842"/>
      <c r="AW50" s="842"/>
      <c r="AX50" s="1103"/>
      <c r="AY50" s="1101"/>
      <c r="AZ50"/>
      <c r="BA50"/>
      <c r="BB50"/>
      <c r="BC50"/>
      <c r="BD50"/>
      <c r="BE50"/>
      <c r="BF50"/>
      <c r="BG50"/>
    </row>
    <row r="51" spans="1:59" ht="30" customHeight="1" thickBot="1">
      <c r="A51" s="1107"/>
      <c r="B51" s="1119"/>
      <c r="C51" s="1120"/>
      <c r="D51" s="1120"/>
      <c r="E51" s="1120"/>
      <c r="F51" s="1120"/>
      <c r="G51" s="1120"/>
      <c r="H51" s="1120"/>
      <c r="I51" s="1120"/>
      <c r="J51" s="1120"/>
      <c r="K51" s="1120"/>
      <c r="L51" s="1123"/>
      <c r="M51" s="1126"/>
      <c r="N51" s="1111"/>
      <c r="O51" s="1114"/>
      <c r="P51" s="1063"/>
      <c r="Q51" s="1076"/>
      <c r="R51" s="1079"/>
      <c r="S51" s="1067"/>
      <c r="T51" s="1070"/>
      <c r="U51" s="1067"/>
      <c r="V51" s="1070"/>
      <c r="W51" s="1067"/>
      <c r="X51" s="1070"/>
      <c r="Y51" s="1067"/>
      <c r="Z51" s="1070"/>
      <c r="AA51" s="1070"/>
      <c r="AB51" s="1070"/>
      <c r="AC51" s="1094"/>
      <c r="AD51" s="1073"/>
      <c r="AE51" s="1097"/>
      <c r="AF51" s="1082"/>
      <c r="AG51" s="1073"/>
      <c r="AH51" s="1091"/>
      <c r="AI51" s="1082"/>
      <c r="AJ51" s="1082"/>
      <c r="AK51" s="1085"/>
      <c r="AL51" s="1088"/>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02"/>
      <c r="AP51" s="1064"/>
      <c r="AQ51" s="920"/>
      <c r="AR51" s="842"/>
      <c r="AS51" s="842"/>
      <c r="AT51" s="842"/>
      <c r="AU51" s="842"/>
      <c r="AV51" s="842"/>
      <c r="AW51" s="842"/>
      <c r="AX51" s="1103"/>
      <c r="AY51" s="1102"/>
      <c r="AZ51"/>
      <c r="BA51"/>
      <c r="BB51"/>
      <c r="BC51"/>
      <c r="BD51"/>
      <c r="BE51"/>
      <c r="BF51"/>
      <c r="BG51"/>
    </row>
    <row r="52" spans="1:59" ht="30" customHeight="1">
      <c r="A52" s="1104">
        <v>11</v>
      </c>
      <c r="B52" s="1115" t="str">
        <f>IF(基本情報入力シート!B50="", "",基本情報入力シート!B50)</f>
        <v/>
      </c>
      <c r="C52" s="1116"/>
      <c r="D52" s="1116"/>
      <c r="E52" s="1116"/>
      <c r="F52" s="1116"/>
      <c r="G52" s="1116" t="str">
        <f>IF(基本情報入力シート!L50="", "",基本情報入力シート!L50)</f>
        <v/>
      </c>
      <c r="H52" s="1116" t="str">
        <f>IF(基本情報入力シート!Q50="", "",基本情報入力シート!Q50)</f>
        <v/>
      </c>
      <c r="I52" s="1116" t="str">
        <f>IF(基本情報入力シート!V50="", "",基本情報入力シート!V50)</f>
        <v/>
      </c>
      <c r="J52" s="1116" t="str">
        <f>IF(基本情報入力シート!W50="", "",基本情報入力シート!W50)</f>
        <v/>
      </c>
      <c r="K52" s="1116" t="str">
        <f>IF(基本情報入力シート!X50="", "",基本情報入力シート!X50)</f>
        <v/>
      </c>
      <c r="L52" s="1121" t="str">
        <f>IF(基本情報入力シート!AC50=0, "",基本情報入力シート!AC50)</f>
        <v/>
      </c>
      <c r="M52" s="1124" t="str">
        <f>IF(基本情報入力シート!AD50="", "",基本情報入力シート!AD50)</f>
        <v/>
      </c>
      <c r="N52" s="1109"/>
      <c r="O52" s="1112" t="str">
        <f>IFERROR(VLOOKUP(K52,【参考】数式用２!$A$2:$AD$48,MATCH(N52,【参考】数式用２!$C$4:$AD$4,0)+2,0),"")</f>
        <v/>
      </c>
      <c r="P52" s="1061"/>
      <c r="Q52" s="1074" t="str">
        <f>IFERROR(VLOOKUP(K52,【参考】数式用２!$A$2:$AC$48,MATCH(P52,【参考】数式用２!$C$4:$AC$4,0)+2,0),"")</f>
        <v/>
      </c>
      <c r="R52" s="1077" t="s">
        <v>301</v>
      </c>
      <c r="S52" s="1065"/>
      <c r="T52" s="1068" t="s">
        <v>385</v>
      </c>
      <c r="U52" s="1065"/>
      <c r="V52" s="1068" t="s">
        <v>386</v>
      </c>
      <c r="W52" s="1065"/>
      <c r="X52" s="1068" t="s">
        <v>385</v>
      </c>
      <c r="Y52" s="1065"/>
      <c r="Z52" s="1068" t="s">
        <v>387</v>
      </c>
      <c r="AA52" s="1068" t="s">
        <v>209</v>
      </c>
      <c r="AB52" s="1068" t="str">
        <f>IF(S52&gt;=1,(W52*12+Y52)-(S52*12+U52)+1,"")</f>
        <v/>
      </c>
      <c r="AC52" s="1092" t="s">
        <v>388</v>
      </c>
      <c r="AD52" s="1071" t="str">
        <f>IFERROR(ROUNDDOWN(ROUND(L52*Q52,0)*M52,0)*AB52,"")</f>
        <v/>
      </c>
      <c r="AE52" s="1095" t="str">
        <f>IFERROR(ROUNDDOWN(ROUNDDOWN(ROUND(L52*VLOOKUP(K52,【参考】数式用２!$A$2:$AC$48,MATCH("処遇改善加算Ⅳ",【参考】数式用２!$C$4:$O$4,0)+2,0),0)*M52,0)*AB52*0.5,0), "")</f>
        <v/>
      </c>
      <c r="AF52" s="1080"/>
      <c r="AG52" s="1071" t="str">
        <f>IF(AND(AQ52&lt;&gt;"対象外", P52&lt;&gt;""),ROUNDDOWN(ROUND(L52*VLOOKUP(K52,【参考】数式用２!$A$2:$K$48,MATCH("ベア加算あり",【参考】数式用２!$C$4:$K$4,0)+2,0),0)*M52,0)*AB52,"")</f>
        <v/>
      </c>
      <c r="AH52" s="1089"/>
      <c r="AI52" s="1080"/>
      <c r="AJ52" s="1080"/>
      <c r="AK52" s="1083"/>
      <c r="AL52" s="1086"/>
      <c r="AM52" s="682" t="str">
        <f>IF(Q52="","",IF(Q52&lt;O52,"！加算の要件上は問題ありませんが、令和６年度末の加算率と比較して、令和７年度の加算率が低くなっています。",""))</f>
        <v/>
      </c>
      <c r="AN52" s="372"/>
      <c r="AO52" s="1100" t="str">
        <f>IF(K52&lt;&gt;"","Q列に色付け","")</f>
        <v/>
      </c>
      <c r="AP52" s="1064" t="str">
        <f>IF(AND(AE52&lt;&gt;0,AE52&lt;&gt;""),IF(AF52="○","入力済","未入力"),"")</f>
        <v/>
      </c>
      <c r="AQ52" s="918" t="str">
        <f>IFERROR((VLOOKUP(N52, 【参考】数式用２!$BE$5:$BE$13, 1,FALSE)), "対象外")</f>
        <v>対象外</v>
      </c>
      <c r="AR52" s="842" t="str">
        <f>IF(AG52&lt;&gt;"",IF(AH52="○","入力済","未入力"),"")</f>
        <v/>
      </c>
      <c r="AS52" s="842" t="str">
        <f>IF(AND(P52&lt;&gt;"", AI52=""), "未入力", "入力済")</f>
        <v>入力済</v>
      </c>
      <c r="AT52" s="842" t="str">
        <f>IF(AND(P52&lt;&gt;"", P52&lt;&gt;"処遇改善加算Ⅳ", AJ52=""), "未入力", "入力済")</f>
        <v>入力済</v>
      </c>
      <c r="AU52" s="842" t="str">
        <f>IFERROR(VLOOKUP(K52, 【参考】数式用２!$BB$5:$BC$48, 2, FALSE), "")</f>
        <v/>
      </c>
      <c r="AV52" s="842" t="str">
        <f>IF(AND(P52&lt;&gt;"処遇改善加算Ⅲ",P52&lt;&gt;"処遇改善加算Ⅳ", P52&lt;&gt;"", AU52&lt;&gt;"対象外"), 1,"")</f>
        <v/>
      </c>
      <c r="AW52" s="842" t="str">
        <f>IFERROR("_"&amp;VLOOKUP(K52, 【参考】数式用２!$AG$2:$AH$48, 2, FALSE), "")</f>
        <v/>
      </c>
      <c r="AX52" s="1103" t="str">
        <f>IF(AND(P52="処遇改善加算Ⅰ", AL52=""), "未入力","入力済")</f>
        <v>入力済</v>
      </c>
      <c r="AY52" s="1100" t="str">
        <f>G52</f>
        <v/>
      </c>
      <c r="AZ52"/>
      <c r="BA52"/>
      <c r="BB52"/>
      <c r="BC52"/>
      <c r="BD52"/>
      <c r="BE52"/>
      <c r="BF52"/>
      <c r="BG52"/>
    </row>
    <row r="53" spans="1:59" ht="14.25">
      <c r="A53" s="1105"/>
      <c r="B53" s="1117"/>
      <c r="C53" s="1118"/>
      <c r="D53" s="1118"/>
      <c r="E53" s="1118"/>
      <c r="F53" s="1118"/>
      <c r="G53" s="1118"/>
      <c r="H53" s="1118"/>
      <c r="I53" s="1118"/>
      <c r="J53" s="1118"/>
      <c r="K53" s="1118"/>
      <c r="L53" s="1122"/>
      <c r="M53" s="1125"/>
      <c r="N53" s="1110"/>
      <c r="O53" s="1113"/>
      <c r="P53" s="1062"/>
      <c r="Q53" s="1075"/>
      <c r="R53" s="1078"/>
      <c r="S53" s="1066"/>
      <c r="T53" s="1069"/>
      <c r="U53" s="1066"/>
      <c r="V53" s="1069"/>
      <c r="W53" s="1066"/>
      <c r="X53" s="1069"/>
      <c r="Y53" s="1066"/>
      <c r="Z53" s="1069"/>
      <c r="AA53" s="1069"/>
      <c r="AB53" s="1069"/>
      <c r="AC53" s="1093"/>
      <c r="AD53" s="1072"/>
      <c r="AE53" s="1096"/>
      <c r="AF53" s="1081"/>
      <c r="AG53" s="1072"/>
      <c r="AH53" s="1090"/>
      <c r="AI53" s="1081"/>
      <c r="AJ53" s="1081"/>
      <c r="AK53" s="1084"/>
      <c r="AL53" s="1087"/>
      <c r="AM53" s="1098"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01"/>
      <c r="AP53" s="1064"/>
      <c r="AQ53" s="919"/>
      <c r="AR53" s="842"/>
      <c r="AS53" s="842"/>
      <c r="AT53" s="842"/>
      <c r="AU53" s="842"/>
      <c r="AV53" s="842"/>
      <c r="AW53" s="842"/>
      <c r="AX53" s="1103"/>
      <c r="AY53" s="1101"/>
      <c r="AZ53"/>
      <c r="BA53"/>
      <c r="BB53"/>
      <c r="BC53"/>
      <c r="BD53"/>
      <c r="BE53"/>
      <c r="BF53"/>
      <c r="BG53"/>
    </row>
    <row r="54" spans="1:59" ht="14.25">
      <c r="A54" s="1106"/>
      <c r="B54" s="1117"/>
      <c r="C54" s="1118"/>
      <c r="D54" s="1118"/>
      <c r="E54" s="1118"/>
      <c r="F54" s="1118"/>
      <c r="G54" s="1118"/>
      <c r="H54" s="1118"/>
      <c r="I54" s="1118"/>
      <c r="J54" s="1118"/>
      <c r="K54" s="1118"/>
      <c r="L54" s="1122"/>
      <c r="M54" s="1125"/>
      <c r="N54" s="1110"/>
      <c r="O54" s="1113"/>
      <c r="P54" s="1062"/>
      <c r="Q54" s="1075"/>
      <c r="R54" s="1078"/>
      <c r="S54" s="1066"/>
      <c r="T54" s="1069"/>
      <c r="U54" s="1066"/>
      <c r="V54" s="1069"/>
      <c r="W54" s="1066"/>
      <c r="X54" s="1069"/>
      <c r="Y54" s="1066"/>
      <c r="Z54" s="1069"/>
      <c r="AA54" s="1069"/>
      <c r="AB54" s="1069"/>
      <c r="AC54" s="1093"/>
      <c r="AD54" s="1072"/>
      <c r="AE54" s="1096"/>
      <c r="AF54" s="1081"/>
      <c r="AG54" s="1072"/>
      <c r="AH54" s="1090"/>
      <c r="AI54" s="1081"/>
      <c r="AJ54" s="1081"/>
      <c r="AK54" s="1084"/>
      <c r="AL54" s="1087"/>
      <c r="AM54" s="1099"/>
      <c r="AN54" s="372"/>
      <c r="AO54" s="1101"/>
      <c r="AP54" s="1064"/>
      <c r="AQ54" s="919"/>
      <c r="AR54" s="842"/>
      <c r="AS54" s="842"/>
      <c r="AT54" s="842"/>
      <c r="AU54" s="842"/>
      <c r="AV54" s="842"/>
      <c r="AW54" s="842"/>
      <c r="AX54" s="1103"/>
      <c r="AY54" s="1101"/>
      <c r="AZ54"/>
      <c r="BA54"/>
      <c r="BB54"/>
      <c r="BC54"/>
      <c r="BD54"/>
      <c r="BE54"/>
      <c r="BF54"/>
      <c r="BG54"/>
    </row>
    <row r="55" spans="1:59" ht="30" customHeight="1" thickBot="1">
      <c r="A55" s="1107"/>
      <c r="B55" s="1119"/>
      <c r="C55" s="1120"/>
      <c r="D55" s="1120"/>
      <c r="E55" s="1120"/>
      <c r="F55" s="1120"/>
      <c r="G55" s="1120"/>
      <c r="H55" s="1120"/>
      <c r="I55" s="1120"/>
      <c r="J55" s="1120"/>
      <c r="K55" s="1120"/>
      <c r="L55" s="1123"/>
      <c r="M55" s="1126"/>
      <c r="N55" s="1111"/>
      <c r="O55" s="1114"/>
      <c r="P55" s="1063"/>
      <c r="Q55" s="1076"/>
      <c r="R55" s="1079"/>
      <c r="S55" s="1067"/>
      <c r="T55" s="1070"/>
      <c r="U55" s="1067"/>
      <c r="V55" s="1070"/>
      <c r="W55" s="1067"/>
      <c r="X55" s="1070"/>
      <c r="Y55" s="1067"/>
      <c r="Z55" s="1070"/>
      <c r="AA55" s="1070"/>
      <c r="AB55" s="1070"/>
      <c r="AC55" s="1094"/>
      <c r="AD55" s="1073"/>
      <c r="AE55" s="1097"/>
      <c r="AF55" s="1082"/>
      <c r="AG55" s="1073"/>
      <c r="AH55" s="1091"/>
      <c r="AI55" s="1082"/>
      <c r="AJ55" s="1082"/>
      <c r="AK55" s="1085"/>
      <c r="AL55" s="1088"/>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02"/>
      <c r="AP55" s="1064"/>
      <c r="AQ55" s="920"/>
      <c r="AR55" s="842"/>
      <c r="AS55" s="842"/>
      <c r="AT55" s="842"/>
      <c r="AU55" s="842"/>
      <c r="AV55" s="842"/>
      <c r="AW55" s="842"/>
      <c r="AX55" s="1103"/>
      <c r="AY55" s="1102"/>
      <c r="AZ55"/>
      <c r="BA55"/>
      <c r="BB55"/>
      <c r="BC55"/>
      <c r="BD55"/>
      <c r="BE55"/>
      <c r="BF55"/>
      <c r="BG55"/>
    </row>
    <row r="56" spans="1:59" ht="30" customHeight="1">
      <c r="A56" s="1104">
        <v>12</v>
      </c>
      <c r="B56" s="1115" t="str">
        <f>IF(基本情報入力シート!B51="", "",基本情報入力シート!B51)</f>
        <v/>
      </c>
      <c r="C56" s="1116"/>
      <c r="D56" s="1116"/>
      <c r="E56" s="1116"/>
      <c r="F56" s="1116"/>
      <c r="G56" s="1116" t="str">
        <f>IF(基本情報入力シート!L51="", "",基本情報入力シート!L51)</f>
        <v/>
      </c>
      <c r="H56" s="1116" t="str">
        <f>IF(基本情報入力シート!Q51="", "",基本情報入力シート!Q51)</f>
        <v/>
      </c>
      <c r="I56" s="1116" t="str">
        <f>IF(基本情報入力シート!V51="", "",基本情報入力シート!V51)</f>
        <v/>
      </c>
      <c r="J56" s="1116" t="str">
        <f>IF(基本情報入力シート!W51="", "",基本情報入力シート!W51)</f>
        <v/>
      </c>
      <c r="K56" s="1116" t="str">
        <f>IF(基本情報入力シート!X51="", "",基本情報入力シート!X51)</f>
        <v/>
      </c>
      <c r="L56" s="1121" t="str">
        <f>IF(基本情報入力シート!AC51=0, "",基本情報入力シート!AC51)</f>
        <v/>
      </c>
      <c r="M56" s="1124" t="str">
        <f>IF(基本情報入力シート!AD51="", "",基本情報入力シート!AD51)</f>
        <v/>
      </c>
      <c r="N56" s="1109"/>
      <c r="O56" s="1112" t="str">
        <f>IFERROR(VLOOKUP(K56,【参考】数式用２!$A$2:$AD$48,MATCH(N56,【参考】数式用２!$C$4:$AD$4,0)+2,0),"")</f>
        <v/>
      </c>
      <c r="P56" s="1061"/>
      <c r="Q56" s="1074" t="str">
        <f>IFERROR(VLOOKUP(K56,【参考】数式用２!$A$2:$AC$48,MATCH(P56,【参考】数式用２!$C$4:$AC$4,0)+2,0),"")</f>
        <v/>
      </c>
      <c r="R56" s="1077" t="s">
        <v>301</v>
      </c>
      <c r="S56" s="1065"/>
      <c r="T56" s="1068" t="s">
        <v>385</v>
      </c>
      <c r="U56" s="1065"/>
      <c r="V56" s="1068" t="s">
        <v>386</v>
      </c>
      <c r="W56" s="1065"/>
      <c r="X56" s="1068" t="s">
        <v>385</v>
      </c>
      <c r="Y56" s="1065"/>
      <c r="Z56" s="1068" t="s">
        <v>387</v>
      </c>
      <c r="AA56" s="1068" t="s">
        <v>209</v>
      </c>
      <c r="AB56" s="1068" t="str">
        <f>IF(S56&gt;=1,(W56*12+Y56)-(S56*12+U56)+1,"")</f>
        <v/>
      </c>
      <c r="AC56" s="1092" t="s">
        <v>388</v>
      </c>
      <c r="AD56" s="1071" t="str">
        <f>IFERROR(ROUNDDOWN(ROUND(L56*Q56,0)*M56,0)*AB56,"")</f>
        <v/>
      </c>
      <c r="AE56" s="1095" t="str">
        <f>IFERROR(ROUNDDOWN(ROUNDDOWN(ROUND(L56*VLOOKUP(K56,【参考】数式用２!$A$2:$AC$48,MATCH("処遇改善加算Ⅳ",【参考】数式用２!$C$4:$O$4,0)+2,0),0)*M56,0)*AB56*0.5,0), "")</f>
        <v/>
      </c>
      <c r="AF56" s="1080"/>
      <c r="AG56" s="1071" t="str">
        <f>IF(AND(AQ56&lt;&gt;"対象外", P56&lt;&gt;""),ROUNDDOWN(ROUND(L56*VLOOKUP(K56,【参考】数式用２!$A$2:$K$48,MATCH("ベア加算あり",【参考】数式用２!$C$4:$K$4,0)+2,0),0)*M56,0)*AB56,"")</f>
        <v/>
      </c>
      <c r="AH56" s="1089"/>
      <c r="AI56" s="1080"/>
      <c r="AJ56" s="1080"/>
      <c r="AK56" s="1083"/>
      <c r="AL56" s="1086"/>
      <c r="AM56" s="682" t="str">
        <f>IF(Q56="","",IF(Q56&lt;O56,"！加算の要件上は問題ありませんが、令和６年度末の加算率と比較して、令和７年度の加算率が低くなっています。",""))</f>
        <v/>
      </c>
      <c r="AN56" s="372"/>
      <c r="AO56" s="1100" t="str">
        <f>IF(K56&lt;&gt;"","Q列に色付け","")</f>
        <v/>
      </c>
      <c r="AP56" s="1064" t="str">
        <f>IF(AND(AE56&lt;&gt;0,AE56&lt;&gt;""),IF(AF56="○","入力済","未入力"),"")</f>
        <v/>
      </c>
      <c r="AQ56" s="918" t="str">
        <f>IFERROR((VLOOKUP(N56, 【参考】数式用２!$BE$5:$BE$13, 1,FALSE)), "対象外")</f>
        <v>対象外</v>
      </c>
      <c r="AR56" s="842" t="str">
        <f>IF(AG56&lt;&gt;"",IF(AH56="○","入力済","未入力"),"")</f>
        <v/>
      </c>
      <c r="AS56" s="842" t="str">
        <f>IF(AND(P56&lt;&gt;"", AI56=""), "未入力", "入力済")</f>
        <v>入力済</v>
      </c>
      <c r="AT56" s="842" t="str">
        <f>IF(AND(P56&lt;&gt;"", P56&lt;&gt;"処遇改善加算Ⅳ", AJ56=""), "未入力", "入力済")</f>
        <v>入力済</v>
      </c>
      <c r="AU56" s="842" t="str">
        <f>IFERROR(VLOOKUP(K56, 【参考】数式用２!$BB$5:$BC$48, 2, FALSE), "")</f>
        <v/>
      </c>
      <c r="AV56" s="842" t="str">
        <f>IF(AND(P56&lt;&gt;"処遇改善加算Ⅲ",P56&lt;&gt;"処遇改善加算Ⅳ", P56&lt;&gt;"", AU56&lt;&gt;"対象外"), 1,"")</f>
        <v/>
      </c>
      <c r="AW56" s="842" t="str">
        <f>IFERROR("_"&amp;VLOOKUP(K56, 【参考】数式用２!$AG$2:$AH$48, 2, FALSE), "")</f>
        <v/>
      </c>
      <c r="AX56" s="1103" t="str">
        <f>IF(AND(P56="処遇改善加算Ⅰ", AL56=""), "未入力","入力済")</f>
        <v>入力済</v>
      </c>
      <c r="AY56" s="1100" t="str">
        <f>G56</f>
        <v/>
      </c>
      <c r="AZ56"/>
      <c r="BA56"/>
      <c r="BB56"/>
      <c r="BC56"/>
      <c r="BD56"/>
      <c r="BE56"/>
      <c r="BF56"/>
      <c r="BG56"/>
    </row>
    <row r="57" spans="1:59" ht="14.25">
      <c r="A57" s="1105"/>
      <c r="B57" s="1117"/>
      <c r="C57" s="1118"/>
      <c r="D57" s="1118"/>
      <c r="E57" s="1118"/>
      <c r="F57" s="1118"/>
      <c r="G57" s="1118"/>
      <c r="H57" s="1118"/>
      <c r="I57" s="1118"/>
      <c r="J57" s="1118"/>
      <c r="K57" s="1118"/>
      <c r="L57" s="1122"/>
      <c r="M57" s="1125"/>
      <c r="N57" s="1110"/>
      <c r="O57" s="1113"/>
      <c r="P57" s="1062"/>
      <c r="Q57" s="1075"/>
      <c r="R57" s="1078"/>
      <c r="S57" s="1066"/>
      <c r="T57" s="1069"/>
      <c r="U57" s="1066"/>
      <c r="V57" s="1069"/>
      <c r="W57" s="1066"/>
      <c r="X57" s="1069"/>
      <c r="Y57" s="1066"/>
      <c r="Z57" s="1069"/>
      <c r="AA57" s="1069"/>
      <c r="AB57" s="1069"/>
      <c r="AC57" s="1093"/>
      <c r="AD57" s="1072"/>
      <c r="AE57" s="1096"/>
      <c r="AF57" s="1081"/>
      <c r="AG57" s="1072"/>
      <c r="AH57" s="1090"/>
      <c r="AI57" s="1081"/>
      <c r="AJ57" s="1081"/>
      <c r="AK57" s="1084"/>
      <c r="AL57" s="1087"/>
      <c r="AM57" s="1098"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01"/>
      <c r="AP57" s="1064"/>
      <c r="AQ57" s="919"/>
      <c r="AR57" s="842"/>
      <c r="AS57" s="842"/>
      <c r="AT57" s="842"/>
      <c r="AU57" s="842"/>
      <c r="AV57" s="842"/>
      <c r="AW57" s="842"/>
      <c r="AX57" s="1103"/>
      <c r="AY57" s="1101"/>
      <c r="AZ57"/>
      <c r="BA57"/>
      <c r="BB57"/>
      <c r="BC57"/>
      <c r="BD57"/>
      <c r="BE57"/>
      <c r="BF57"/>
      <c r="BG57"/>
    </row>
    <row r="58" spans="1:59" ht="14.25">
      <c r="A58" s="1106"/>
      <c r="B58" s="1117"/>
      <c r="C58" s="1118"/>
      <c r="D58" s="1118"/>
      <c r="E58" s="1118"/>
      <c r="F58" s="1118"/>
      <c r="G58" s="1118"/>
      <c r="H58" s="1118"/>
      <c r="I58" s="1118"/>
      <c r="J58" s="1118"/>
      <c r="K58" s="1118"/>
      <c r="L58" s="1122"/>
      <c r="M58" s="1125"/>
      <c r="N58" s="1110"/>
      <c r="O58" s="1113"/>
      <c r="P58" s="1062"/>
      <c r="Q58" s="1075"/>
      <c r="R58" s="1078"/>
      <c r="S58" s="1066"/>
      <c r="T58" s="1069"/>
      <c r="U58" s="1066"/>
      <c r="V58" s="1069"/>
      <c r="W58" s="1066"/>
      <c r="X58" s="1069"/>
      <c r="Y58" s="1066"/>
      <c r="Z58" s="1069"/>
      <c r="AA58" s="1069"/>
      <c r="AB58" s="1069"/>
      <c r="AC58" s="1093"/>
      <c r="AD58" s="1072"/>
      <c r="AE58" s="1096"/>
      <c r="AF58" s="1081"/>
      <c r="AG58" s="1072"/>
      <c r="AH58" s="1090"/>
      <c r="AI58" s="1081"/>
      <c r="AJ58" s="1081"/>
      <c r="AK58" s="1084"/>
      <c r="AL58" s="1087"/>
      <c r="AM58" s="1099"/>
      <c r="AN58" s="372"/>
      <c r="AO58" s="1101"/>
      <c r="AP58" s="1064"/>
      <c r="AQ58" s="919"/>
      <c r="AR58" s="842"/>
      <c r="AS58" s="842"/>
      <c r="AT58" s="842"/>
      <c r="AU58" s="842"/>
      <c r="AV58" s="842"/>
      <c r="AW58" s="842"/>
      <c r="AX58" s="1103"/>
      <c r="AY58" s="1101"/>
      <c r="AZ58"/>
      <c r="BA58"/>
      <c r="BB58"/>
      <c r="BC58"/>
      <c r="BD58"/>
      <c r="BE58"/>
      <c r="BF58"/>
      <c r="BG58"/>
    </row>
    <row r="59" spans="1:59" ht="30" customHeight="1" thickBot="1">
      <c r="A59" s="1107"/>
      <c r="B59" s="1119"/>
      <c r="C59" s="1120"/>
      <c r="D59" s="1120"/>
      <c r="E59" s="1120"/>
      <c r="F59" s="1120"/>
      <c r="G59" s="1120"/>
      <c r="H59" s="1120"/>
      <c r="I59" s="1120"/>
      <c r="J59" s="1120"/>
      <c r="K59" s="1120"/>
      <c r="L59" s="1123"/>
      <c r="M59" s="1126"/>
      <c r="N59" s="1111"/>
      <c r="O59" s="1114"/>
      <c r="P59" s="1063"/>
      <c r="Q59" s="1076"/>
      <c r="R59" s="1079"/>
      <c r="S59" s="1067"/>
      <c r="T59" s="1070"/>
      <c r="U59" s="1067"/>
      <c r="V59" s="1070"/>
      <c r="W59" s="1067"/>
      <c r="X59" s="1070"/>
      <c r="Y59" s="1067"/>
      <c r="Z59" s="1070"/>
      <c r="AA59" s="1070"/>
      <c r="AB59" s="1070"/>
      <c r="AC59" s="1094"/>
      <c r="AD59" s="1073"/>
      <c r="AE59" s="1097"/>
      <c r="AF59" s="1082"/>
      <c r="AG59" s="1073"/>
      <c r="AH59" s="1091"/>
      <c r="AI59" s="1082"/>
      <c r="AJ59" s="1082"/>
      <c r="AK59" s="1085"/>
      <c r="AL59" s="1088"/>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02"/>
      <c r="AP59" s="1064"/>
      <c r="AQ59" s="920"/>
      <c r="AR59" s="842"/>
      <c r="AS59" s="842"/>
      <c r="AT59" s="842"/>
      <c r="AU59" s="842"/>
      <c r="AV59" s="842"/>
      <c r="AW59" s="842"/>
      <c r="AX59" s="1103"/>
      <c r="AY59" s="1102"/>
      <c r="AZ59"/>
      <c r="BA59"/>
      <c r="BB59"/>
      <c r="BC59"/>
      <c r="BD59"/>
      <c r="BE59"/>
      <c r="BF59"/>
      <c r="BG59"/>
    </row>
    <row r="60" spans="1:59" ht="30" customHeight="1">
      <c r="A60" s="1104">
        <v>13</v>
      </c>
      <c r="B60" s="1115" t="str">
        <f>IF(基本情報入力シート!B52="", "",基本情報入力シート!B52)</f>
        <v/>
      </c>
      <c r="C60" s="1116"/>
      <c r="D60" s="1116"/>
      <c r="E60" s="1116"/>
      <c r="F60" s="1116"/>
      <c r="G60" s="1116" t="str">
        <f>IF(基本情報入力シート!L52="", "",基本情報入力シート!L52)</f>
        <v/>
      </c>
      <c r="H60" s="1116" t="str">
        <f>IF(基本情報入力シート!Q52="", "",基本情報入力シート!Q52)</f>
        <v/>
      </c>
      <c r="I60" s="1116" t="str">
        <f>IF(基本情報入力シート!V52="", "",基本情報入力シート!V52)</f>
        <v/>
      </c>
      <c r="J60" s="1116" t="str">
        <f>IF(基本情報入力シート!W52="", "",基本情報入力シート!W52)</f>
        <v/>
      </c>
      <c r="K60" s="1116" t="str">
        <f>IF(基本情報入力シート!X52="", "",基本情報入力シート!X52)</f>
        <v/>
      </c>
      <c r="L60" s="1121" t="str">
        <f>IF(基本情報入力シート!AC52=0, "",基本情報入力シート!AC52)</f>
        <v/>
      </c>
      <c r="M60" s="1124" t="str">
        <f>IF(基本情報入力シート!AD52="", "",基本情報入力シート!AD52)</f>
        <v/>
      </c>
      <c r="N60" s="1109"/>
      <c r="O60" s="1112" t="str">
        <f>IFERROR(VLOOKUP(K60,【参考】数式用２!$A$2:$AD$48,MATCH(N60,【参考】数式用２!$C$4:$AD$4,0)+2,0),"")</f>
        <v/>
      </c>
      <c r="P60" s="1061"/>
      <c r="Q60" s="1074" t="str">
        <f>IFERROR(VLOOKUP(K60,【参考】数式用２!$A$2:$AC$48,MATCH(P60,【参考】数式用２!$C$4:$AC$4,0)+2,0),"")</f>
        <v/>
      </c>
      <c r="R60" s="1077" t="s">
        <v>301</v>
      </c>
      <c r="S60" s="1065"/>
      <c r="T60" s="1068" t="s">
        <v>385</v>
      </c>
      <c r="U60" s="1065"/>
      <c r="V60" s="1068" t="s">
        <v>386</v>
      </c>
      <c r="W60" s="1065"/>
      <c r="X60" s="1068" t="s">
        <v>385</v>
      </c>
      <c r="Y60" s="1065"/>
      <c r="Z60" s="1068" t="s">
        <v>387</v>
      </c>
      <c r="AA60" s="1068" t="s">
        <v>209</v>
      </c>
      <c r="AB60" s="1068" t="str">
        <f>IF(S60&gt;=1,(W60*12+Y60)-(S60*12+U60)+1,"")</f>
        <v/>
      </c>
      <c r="AC60" s="1092" t="s">
        <v>388</v>
      </c>
      <c r="AD60" s="1071" t="str">
        <f>IFERROR(ROUNDDOWN(ROUND(L60*Q60,0)*M60,0)*AB60,"")</f>
        <v/>
      </c>
      <c r="AE60" s="1095" t="str">
        <f>IFERROR(ROUNDDOWN(ROUNDDOWN(ROUND(L60*VLOOKUP(K60,【参考】数式用２!$A$2:$AC$48,MATCH("処遇改善加算Ⅳ",【参考】数式用２!$C$4:$O$4,0)+2,0),0)*M60,0)*AB60*0.5,0), "")</f>
        <v/>
      </c>
      <c r="AF60" s="1080"/>
      <c r="AG60" s="1071" t="str">
        <f>IF(AND(AQ60&lt;&gt;"対象外", P60&lt;&gt;""),ROUNDDOWN(ROUND(L60*VLOOKUP(K60,【参考】数式用２!$A$2:$K$48,MATCH("ベア加算あり",【参考】数式用２!$C$4:$K$4,0)+2,0),0)*M60,0)*AB60,"")</f>
        <v/>
      </c>
      <c r="AH60" s="1089"/>
      <c r="AI60" s="1080"/>
      <c r="AJ60" s="1080"/>
      <c r="AK60" s="1083"/>
      <c r="AL60" s="1086"/>
      <c r="AM60" s="682" t="str">
        <f>IF(Q60="","",IF(Q60&lt;O60,"！加算の要件上は問題ありませんが、令和６年度末の加算率と比較して、令和７年度の加算率が低くなっています。",""))</f>
        <v/>
      </c>
      <c r="AN60" s="372"/>
      <c r="AO60" s="1100" t="str">
        <f>IF(K60&lt;&gt;"","Q列に色付け","")</f>
        <v/>
      </c>
      <c r="AP60" s="1064" t="str">
        <f>IF(AND(AE60&lt;&gt;0,AE60&lt;&gt;""),IF(AF60="○","入力済","未入力"),"")</f>
        <v/>
      </c>
      <c r="AQ60" s="918" t="str">
        <f>IFERROR((VLOOKUP(N60, 【参考】数式用２!$BE$5:$BE$13, 1,FALSE)), "対象外")</f>
        <v>対象外</v>
      </c>
      <c r="AR60" s="842" t="str">
        <f>IF(AG60&lt;&gt;"",IF(AH60="○","入力済","未入力"),"")</f>
        <v/>
      </c>
      <c r="AS60" s="842" t="str">
        <f>IF(AND(P60&lt;&gt;"", AI60=""), "未入力", "入力済")</f>
        <v>入力済</v>
      </c>
      <c r="AT60" s="842" t="str">
        <f>IF(AND(P60&lt;&gt;"", P60&lt;&gt;"処遇改善加算Ⅳ", AJ60=""), "未入力", "入力済")</f>
        <v>入力済</v>
      </c>
      <c r="AU60" s="842" t="str">
        <f>IFERROR(VLOOKUP(K60, 【参考】数式用２!$BB$5:$BC$48, 2, FALSE), "")</f>
        <v/>
      </c>
      <c r="AV60" s="842" t="str">
        <f>IF(AND(P60&lt;&gt;"処遇改善加算Ⅲ",P60&lt;&gt;"処遇改善加算Ⅳ", P60&lt;&gt;"", AU60&lt;&gt;"対象外"), 1,"")</f>
        <v/>
      </c>
      <c r="AW60" s="842" t="str">
        <f>IFERROR("_"&amp;VLOOKUP(K60, 【参考】数式用２!$AG$2:$AH$48, 2, FALSE), "")</f>
        <v/>
      </c>
      <c r="AX60" s="1103" t="str">
        <f>IF(AND(P60="処遇改善加算Ⅰ", AL60=""), "未入力","入力済")</f>
        <v>入力済</v>
      </c>
      <c r="AY60" s="1100" t="str">
        <f>G60</f>
        <v/>
      </c>
      <c r="AZ60"/>
      <c r="BA60"/>
      <c r="BB60"/>
      <c r="BC60"/>
      <c r="BD60"/>
      <c r="BE60"/>
      <c r="BF60"/>
      <c r="BG60"/>
    </row>
    <row r="61" spans="1:59" ht="14.25">
      <c r="A61" s="1105"/>
      <c r="B61" s="1117"/>
      <c r="C61" s="1118"/>
      <c r="D61" s="1118"/>
      <c r="E61" s="1118"/>
      <c r="F61" s="1118"/>
      <c r="G61" s="1118"/>
      <c r="H61" s="1118"/>
      <c r="I61" s="1118"/>
      <c r="J61" s="1118"/>
      <c r="K61" s="1118"/>
      <c r="L61" s="1122"/>
      <c r="M61" s="1125"/>
      <c r="N61" s="1110"/>
      <c r="O61" s="1113"/>
      <c r="P61" s="1062"/>
      <c r="Q61" s="1075"/>
      <c r="R61" s="1078"/>
      <c r="S61" s="1066"/>
      <c r="T61" s="1069"/>
      <c r="U61" s="1066"/>
      <c r="V61" s="1069"/>
      <c r="W61" s="1066"/>
      <c r="X61" s="1069"/>
      <c r="Y61" s="1066"/>
      <c r="Z61" s="1069"/>
      <c r="AA61" s="1069"/>
      <c r="AB61" s="1069"/>
      <c r="AC61" s="1093"/>
      <c r="AD61" s="1072"/>
      <c r="AE61" s="1096"/>
      <c r="AF61" s="1081"/>
      <c r="AG61" s="1072"/>
      <c r="AH61" s="1090"/>
      <c r="AI61" s="1081"/>
      <c r="AJ61" s="1081"/>
      <c r="AK61" s="1084"/>
      <c r="AL61" s="1087"/>
      <c r="AM61" s="1098"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01"/>
      <c r="AP61" s="1064"/>
      <c r="AQ61" s="919"/>
      <c r="AR61" s="842"/>
      <c r="AS61" s="842"/>
      <c r="AT61" s="842"/>
      <c r="AU61" s="842"/>
      <c r="AV61" s="842"/>
      <c r="AW61" s="842"/>
      <c r="AX61" s="1103"/>
      <c r="AY61" s="1101"/>
      <c r="AZ61"/>
      <c r="BA61"/>
      <c r="BB61"/>
      <c r="BC61"/>
      <c r="BD61"/>
      <c r="BE61"/>
      <c r="BF61"/>
      <c r="BG61"/>
    </row>
    <row r="62" spans="1:59" ht="14.25">
      <c r="A62" s="1106"/>
      <c r="B62" s="1117"/>
      <c r="C62" s="1118"/>
      <c r="D62" s="1118"/>
      <c r="E62" s="1118"/>
      <c r="F62" s="1118"/>
      <c r="G62" s="1118"/>
      <c r="H62" s="1118"/>
      <c r="I62" s="1118"/>
      <c r="J62" s="1118"/>
      <c r="K62" s="1118"/>
      <c r="L62" s="1122"/>
      <c r="M62" s="1125"/>
      <c r="N62" s="1110"/>
      <c r="O62" s="1113"/>
      <c r="P62" s="1062"/>
      <c r="Q62" s="1075"/>
      <c r="R62" s="1078"/>
      <c r="S62" s="1066"/>
      <c r="T62" s="1069"/>
      <c r="U62" s="1066"/>
      <c r="V62" s="1069"/>
      <c r="W62" s="1066"/>
      <c r="X62" s="1069"/>
      <c r="Y62" s="1066"/>
      <c r="Z62" s="1069"/>
      <c r="AA62" s="1069"/>
      <c r="AB62" s="1069"/>
      <c r="AC62" s="1093"/>
      <c r="AD62" s="1072"/>
      <c r="AE62" s="1096"/>
      <c r="AF62" s="1081"/>
      <c r="AG62" s="1072"/>
      <c r="AH62" s="1090"/>
      <c r="AI62" s="1081"/>
      <c r="AJ62" s="1081"/>
      <c r="AK62" s="1084"/>
      <c r="AL62" s="1087"/>
      <c r="AM62" s="1099"/>
      <c r="AN62" s="372"/>
      <c r="AO62" s="1101"/>
      <c r="AP62" s="1064"/>
      <c r="AQ62" s="919"/>
      <c r="AR62" s="842"/>
      <c r="AS62" s="842"/>
      <c r="AT62" s="842"/>
      <c r="AU62" s="842"/>
      <c r="AV62" s="842"/>
      <c r="AW62" s="842"/>
      <c r="AX62" s="1103"/>
      <c r="AY62" s="1101"/>
      <c r="AZ62"/>
      <c r="BA62"/>
      <c r="BB62"/>
      <c r="BC62"/>
      <c r="BD62"/>
      <c r="BE62"/>
      <c r="BF62"/>
      <c r="BG62"/>
    </row>
    <row r="63" spans="1:59" ht="30" customHeight="1" thickBot="1">
      <c r="A63" s="1107"/>
      <c r="B63" s="1119"/>
      <c r="C63" s="1120"/>
      <c r="D63" s="1120"/>
      <c r="E63" s="1120"/>
      <c r="F63" s="1120"/>
      <c r="G63" s="1120"/>
      <c r="H63" s="1120"/>
      <c r="I63" s="1120"/>
      <c r="J63" s="1120"/>
      <c r="K63" s="1120"/>
      <c r="L63" s="1123"/>
      <c r="M63" s="1126"/>
      <c r="N63" s="1111"/>
      <c r="O63" s="1114"/>
      <c r="P63" s="1063"/>
      <c r="Q63" s="1076"/>
      <c r="R63" s="1079"/>
      <c r="S63" s="1067"/>
      <c r="T63" s="1070"/>
      <c r="U63" s="1067"/>
      <c r="V63" s="1070"/>
      <c r="W63" s="1067"/>
      <c r="X63" s="1070"/>
      <c r="Y63" s="1067"/>
      <c r="Z63" s="1070"/>
      <c r="AA63" s="1070"/>
      <c r="AB63" s="1070"/>
      <c r="AC63" s="1094"/>
      <c r="AD63" s="1073"/>
      <c r="AE63" s="1097"/>
      <c r="AF63" s="1082"/>
      <c r="AG63" s="1073"/>
      <c r="AH63" s="1091"/>
      <c r="AI63" s="1082"/>
      <c r="AJ63" s="1082"/>
      <c r="AK63" s="1085"/>
      <c r="AL63" s="1088"/>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02"/>
      <c r="AP63" s="1064"/>
      <c r="AQ63" s="920"/>
      <c r="AR63" s="842"/>
      <c r="AS63" s="842"/>
      <c r="AT63" s="842"/>
      <c r="AU63" s="842"/>
      <c r="AV63" s="842"/>
      <c r="AW63" s="842"/>
      <c r="AX63" s="1103"/>
      <c r="AY63" s="1102"/>
      <c r="AZ63"/>
      <c r="BA63"/>
      <c r="BB63"/>
      <c r="BC63"/>
      <c r="BD63"/>
      <c r="BE63"/>
      <c r="BF63"/>
      <c r="BG63"/>
    </row>
    <row r="64" spans="1:59" ht="30" customHeight="1">
      <c r="A64" s="1104">
        <v>14</v>
      </c>
      <c r="B64" s="1115" t="str">
        <f>IF(基本情報入力シート!B53="", "",基本情報入力シート!B53)</f>
        <v/>
      </c>
      <c r="C64" s="1116"/>
      <c r="D64" s="1116"/>
      <c r="E64" s="1116"/>
      <c r="F64" s="1116"/>
      <c r="G64" s="1116" t="str">
        <f>IF(基本情報入力シート!L53="", "",基本情報入力シート!L53)</f>
        <v/>
      </c>
      <c r="H64" s="1116" t="str">
        <f>IF(基本情報入力シート!Q53="", "",基本情報入力シート!Q53)</f>
        <v/>
      </c>
      <c r="I64" s="1116" t="str">
        <f>IF(基本情報入力シート!V53="", "",基本情報入力シート!V53)</f>
        <v/>
      </c>
      <c r="J64" s="1116" t="str">
        <f>IF(基本情報入力シート!W53="", "",基本情報入力シート!W53)</f>
        <v/>
      </c>
      <c r="K64" s="1116" t="str">
        <f>IF(基本情報入力シート!X53="", "",基本情報入力シート!X53)</f>
        <v/>
      </c>
      <c r="L64" s="1121" t="str">
        <f>IF(基本情報入力シート!AC53=0, "",基本情報入力シート!AC53)</f>
        <v/>
      </c>
      <c r="M64" s="1124" t="str">
        <f>IF(基本情報入力シート!AD53="", "",基本情報入力シート!AD53)</f>
        <v/>
      </c>
      <c r="N64" s="1109"/>
      <c r="O64" s="1112" t="str">
        <f>IFERROR(VLOOKUP(K64,【参考】数式用２!$A$2:$AD$48,MATCH(N64,【参考】数式用２!$C$4:$AD$4,0)+2,0),"")</f>
        <v/>
      </c>
      <c r="P64" s="1061"/>
      <c r="Q64" s="1074" t="str">
        <f>IFERROR(VLOOKUP(K64,【参考】数式用２!$A$2:$AC$48,MATCH(P64,【参考】数式用２!$C$4:$AC$4,0)+2,0),"")</f>
        <v/>
      </c>
      <c r="R64" s="1077" t="s">
        <v>301</v>
      </c>
      <c r="S64" s="1065"/>
      <c r="T64" s="1068" t="s">
        <v>385</v>
      </c>
      <c r="U64" s="1065"/>
      <c r="V64" s="1068" t="s">
        <v>386</v>
      </c>
      <c r="W64" s="1065"/>
      <c r="X64" s="1068" t="s">
        <v>385</v>
      </c>
      <c r="Y64" s="1065"/>
      <c r="Z64" s="1068" t="s">
        <v>387</v>
      </c>
      <c r="AA64" s="1068" t="s">
        <v>209</v>
      </c>
      <c r="AB64" s="1068" t="str">
        <f>IF(S64&gt;=1,(W64*12+Y64)-(S64*12+U64)+1,"")</f>
        <v/>
      </c>
      <c r="AC64" s="1092" t="s">
        <v>388</v>
      </c>
      <c r="AD64" s="1071" t="str">
        <f>IFERROR(ROUNDDOWN(ROUND(L64*Q64,0)*M64,0)*AB64,"")</f>
        <v/>
      </c>
      <c r="AE64" s="1095" t="str">
        <f>IFERROR(ROUNDDOWN(ROUNDDOWN(ROUND(L64*VLOOKUP(K64,【参考】数式用２!$A$2:$AC$48,MATCH("処遇改善加算Ⅳ",【参考】数式用２!$C$4:$O$4,0)+2,0),0)*M64,0)*AB64*0.5,0), "")</f>
        <v/>
      </c>
      <c r="AF64" s="1080"/>
      <c r="AG64" s="1071" t="str">
        <f>IF(AND(AQ64&lt;&gt;"対象外", P64&lt;&gt;""),ROUNDDOWN(ROUND(L64*VLOOKUP(K64,【参考】数式用２!$A$2:$K$48,MATCH("ベア加算あり",【参考】数式用２!$C$4:$K$4,0)+2,0),0)*M64,0)*AB64,"")</f>
        <v/>
      </c>
      <c r="AH64" s="1089"/>
      <c r="AI64" s="1080"/>
      <c r="AJ64" s="1080"/>
      <c r="AK64" s="1083"/>
      <c r="AL64" s="1086"/>
      <c r="AM64" s="682" t="str">
        <f>IF(Q64="","",IF(Q64&lt;O64,"！加算の要件上は問題ありませんが、令和６年度末の加算率と比較して、令和７年度の加算率が低くなっています。",""))</f>
        <v/>
      </c>
      <c r="AN64" s="372"/>
      <c r="AO64" s="1100" t="str">
        <f>IF(K64&lt;&gt;"","Q列に色付け","")</f>
        <v/>
      </c>
      <c r="AP64" s="1064" t="str">
        <f>IF(AND(AE64&lt;&gt;0,AE64&lt;&gt;""),IF(AF64="○","入力済","未入力"),"")</f>
        <v/>
      </c>
      <c r="AQ64" s="918" t="str">
        <f>IFERROR((VLOOKUP(N64, 【参考】数式用２!$BE$5:$BE$13, 1,FALSE)), "対象外")</f>
        <v>対象外</v>
      </c>
      <c r="AR64" s="842" t="str">
        <f>IF(AG64&lt;&gt;"",IF(AH64="○","入力済","未入力"),"")</f>
        <v/>
      </c>
      <c r="AS64" s="842" t="str">
        <f>IF(AND(P64&lt;&gt;"", AI64=""), "未入力", "入力済")</f>
        <v>入力済</v>
      </c>
      <c r="AT64" s="842" t="str">
        <f>IF(AND(P64&lt;&gt;"", P64&lt;&gt;"処遇改善加算Ⅳ", AJ64=""), "未入力", "入力済")</f>
        <v>入力済</v>
      </c>
      <c r="AU64" s="842" t="str">
        <f>IFERROR(VLOOKUP(K64, 【参考】数式用２!$BB$5:$BC$48, 2, FALSE), "")</f>
        <v/>
      </c>
      <c r="AV64" s="842" t="str">
        <f>IF(AND(P64&lt;&gt;"処遇改善加算Ⅲ",P64&lt;&gt;"処遇改善加算Ⅳ", P64&lt;&gt;"", AU64&lt;&gt;"対象外"), 1,"")</f>
        <v/>
      </c>
      <c r="AW64" s="842" t="str">
        <f>IFERROR("_"&amp;VLOOKUP(K64, 【参考】数式用２!$AG$2:$AH$48, 2, FALSE), "")</f>
        <v/>
      </c>
      <c r="AX64" s="1103" t="str">
        <f>IF(AND(P64="処遇改善加算Ⅰ", AL64=""), "未入力","入力済")</f>
        <v>入力済</v>
      </c>
      <c r="AY64" s="1100" t="str">
        <f>G64</f>
        <v/>
      </c>
      <c r="AZ64"/>
      <c r="BA64"/>
      <c r="BB64"/>
      <c r="BC64"/>
      <c r="BD64"/>
      <c r="BE64"/>
      <c r="BF64"/>
      <c r="BG64"/>
    </row>
    <row r="65" spans="1:59" ht="14.25">
      <c r="A65" s="1105"/>
      <c r="B65" s="1117"/>
      <c r="C65" s="1118"/>
      <c r="D65" s="1118"/>
      <c r="E65" s="1118"/>
      <c r="F65" s="1118"/>
      <c r="G65" s="1118"/>
      <c r="H65" s="1118"/>
      <c r="I65" s="1118"/>
      <c r="J65" s="1118"/>
      <c r="K65" s="1118"/>
      <c r="L65" s="1122"/>
      <c r="M65" s="1125"/>
      <c r="N65" s="1110"/>
      <c r="O65" s="1113"/>
      <c r="P65" s="1062"/>
      <c r="Q65" s="1075"/>
      <c r="R65" s="1078"/>
      <c r="S65" s="1066"/>
      <c r="T65" s="1069"/>
      <c r="U65" s="1066"/>
      <c r="V65" s="1069"/>
      <c r="W65" s="1066"/>
      <c r="X65" s="1069"/>
      <c r="Y65" s="1066"/>
      <c r="Z65" s="1069"/>
      <c r="AA65" s="1069"/>
      <c r="AB65" s="1069"/>
      <c r="AC65" s="1093"/>
      <c r="AD65" s="1072"/>
      <c r="AE65" s="1096"/>
      <c r="AF65" s="1081"/>
      <c r="AG65" s="1072"/>
      <c r="AH65" s="1090"/>
      <c r="AI65" s="1081"/>
      <c r="AJ65" s="1081"/>
      <c r="AK65" s="1084"/>
      <c r="AL65" s="1087"/>
      <c r="AM65" s="1098"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01"/>
      <c r="AP65" s="1064"/>
      <c r="AQ65" s="919"/>
      <c r="AR65" s="842"/>
      <c r="AS65" s="842"/>
      <c r="AT65" s="842"/>
      <c r="AU65" s="842"/>
      <c r="AV65" s="842"/>
      <c r="AW65" s="842"/>
      <c r="AX65" s="1103"/>
      <c r="AY65" s="1101"/>
      <c r="AZ65"/>
      <c r="BA65"/>
      <c r="BB65"/>
      <c r="BC65"/>
      <c r="BD65"/>
      <c r="BE65"/>
      <c r="BF65"/>
      <c r="BG65"/>
    </row>
    <row r="66" spans="1:59" ht="14.25">
      <c r="A66" s="1106"/>
      <c r="B66" s="1117"/>
      <c r="C66" s="1118"/>
      <c r="D66" s="1118"/>
      <c r="E66" s="1118"/>
      <c r="F66" s="1118"/>
      <c r="G66" s="1118"/>
      <c r="H66" s="1118"/>
      <c r="I66" s="1118"/>
      <c r="J66" s="1118"/>
      <c r="K66" s="1118"/>
      <c r="L66" s="1122"/>
      <c r="M66" s="1125"/>
      <c r="N66" s="1110"/>
      <c r="O66" s="1113"/>
      <c r="P66" s="1062"/>
      <c r="Q66" s="1075"/>
      <c r="R66" s="1078"/>
      <c r="S66" s="1066"/>
      <c r="T66" s="1069"/>
      <c r="U66" s="1066"/>
      <c r="V66" s="1069"/>
      <c r="W66" s="1066"/>
      <c r="X66" s="1069"/>
      <c r="Y66" s="1066"/>
      <c r="Z66" s="1069"/>
      <c r="AA66" s="1069"/>
      <c r="AB66" s="1069"/>
      <c r="AC66" s="1093"/>
      <c r="AD66" s="1072"/>
      <c r="AE66" s="1096"/>
      <c r="AF66" s="1081"/>
      <c r="AG66" s="1072"/>
      <c r="AH66" s="1090"/>
      <c r="AI66" s="1081"/>
      <c r="AJ66" s="1081"/>
      <c r="AK66" s="1084"/>
      <c r="AL66" s="1087"/>
      <c r="AM66" s="1099"/>
      <c r="AN66" s="372"/>
      <c r="AO66" s="1101"/>
      <c r="AP66" s="1064"/>
      <c r="AQ66" s="919"/>
      <c r="AR66" s="842"/>
      <c r="AS66" s="842"/>
      <c r="AT66" s="842"/>
      <c r="AU66" s="842"/>
      <c r="AV66" s="842"/>
      <c r="AW66" s="842"/>
      <c r="AX66" s="1103"/>
      <c r="AY66" s="1101"/>
      <c r="AZ66"/>
      <c r="BA66"/>
      <c r="BB66"/>
      <c r="BC66"/>
      <c r="BD66"/>
      <c r="BE66"/>
      <c r="BF66"/>
      <c r="BG66"/>
    </row>
    <row r="67" spans="1:59" ht="30" customHeight="1" thickBot="1">
      <c r="A67" s="1107"/>
      <c r="B67" s="1119"/>
      <c r="C67" s="1120"/>
      <c r="D67" s="1120"/>
      <c r="E67" s="1120"/>
      <c r="F67" s="1120"/>
      <c r="G67" s="1120"/>
      <c r="H67" s="1120"/>
      <c r="I67" s="1120"/>
      <c r="J67" s="1120"/>
      <c r="K67" s="1120"/>
      <c r="L67" s="1123"/>
      <c r="M67" s="1126"/>
      <c r="N67" s="1111"/>
      <c r="O67" s="1114"/>
      <c r="P67" s="1063"/>
      <c r="Q67" s="1076"/>
      <c r="R67" s="1079"/>
      <c r="S67" s="1067"/>
      <c r="T67" s="1070"/>
      <c r="U67" s="1067"/>
      <c r="V67" s="1070"/>
      <c r="W67" s="1067"/>
      <c r="X67" s="1070"/>
      <c r="Y67" s="1067"/>
      <c r="Z67" s="1070"/>
      <c r="AA67" s="1070"/>
      <c r="AB67" s="1070"/>
      <c r="AC67" s="1094"/>
      <c r="AD67" s="1073"/>
      <c r="AE67" s="1097"/>
      <c r="AF67" s="1082"/>
      <c r="AG67" s="1073"/>
      <c r="AH67" s="1091"/>
      <c r="AI67" s="1082"/>
      <c r="AJ67" s="1082"/>
      <c r="AK67" s="1085"/>
      <c r="AL67" s="1088"/>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02"/>
      <c r="AP67" s="1064"/>
      <c r="AQ67" s="920"/>
      <c r="AR67" s="842"/>
      <c r="AS67" s="842"/>
      <c r="AT67" s="842"/>
      <c r="AU67" s="842"/>
      <c r="AV67" s="842"/>
      <c r="AW67" s="842"/>
      <c r="AX67" s="1103"/>
      <c r="AY67" s="1102"/>
      <c r="AZ67"/>
      <c r="BA67"/>
      <c r="BB67"/>
      <c r="BC67"/>
      <c r="BD67"/>
      <c r="BE67"/>
      <c r="BF67"/>
      <c r="BG67"/>
    </row>
    <row r="68" spans="1:59" ht="30" customHeight="1">
      <c r="A68" s="1104">
        <v>15</v>
      </c>
      <c r="B68" s="1115" t="str">
        <f>IF(基本情報入力シート!B54="", "",基本情報入力シート!B54)</f>
        <v/>
      </c>
      <c r="C68" s="1116"/>
      <c r="D68" s="1116"/>
      <c r="E68" s="1116"/>
      <c r="F68" s="1116"/>
      <c r="G68" s="1116" t="str">
        <f>IF(基本情報入力シート!L54="", "",基本情報入力シート!L54)</f>
        <v/>
      </c>
      <c r="H68" s="1116" t="str">
        <f>IF(基本情報入力シート!Q54="", "",基本情報入力シート!Q54)</f>
        <v/>
      </c>
      <c r="I68" s="1116" t="str">
        <f>IF(基本情報入力シート!V54="", "",基本情報入力シート!V54)</f>
        <v/>
      </c>
      <c r="J68" s="1116" t="str">
        <f>IF(基本情報入力シート!W54="", "",基本情報入力シート!W54)</f>
        <v/>
      </c>
      <c r="K68" s="1116" t="str">
        <f>IF(基本情報入力シート!X54="", "",基本情報入力シート!X54)</f>
        <v/>
      </c>
      <c r="L68" s="1121" t="str">
        <f>IF(基本情報入力シート!AC54=0, "",基本情報入力シート!AC54)</f>
        <v/>
      </c>
      <c r="M68" s="1124" t="str">
        <f>IF(基本情報入力シート!AD54="", "",基本情報入力シート!AD54)</f>
        <v/>
      </c>
      <c r="N68" s="1109"/>
      <c r="O68" s="1112" t="str">
        <f>IFERROR(VLOOKUP(K68,【参考】数式用２!$A$2:$AD$48,MATCH(N68,【参考】数式用２!$C$4:$AD$4,0)+2,0),"")</f>
        <v/>
      </c>
      <c r="P68" s="1061"/>
      <c r="Q68" s="1074" t="str">
        <f>IFERROR(VLOOKUP(K68,【参考】数式用２!$A$2:$AC$48,MATCH(P68,【参考】数式用２!$C$4:$AC$4,0)+2,0),"")</f>
        <v/>
      </c>
      <c r="R68" s="1077" t="s">
        <v>301</v>
      </c>
      <c r="S68" s="1065"/>
      <c r="T68" s="1068" t="s">
        <v>385</v>
      </c>
      <c r="U68" s="1065"/>
      <c r="V68" s="1068" t="s">
        <v>386</v>
      </c>
      <c r="W68" s="1065"/>
      <c r="X68" s="1068" t="s">
        <v>385</v>
      </c>
      <c r="Y68" s="1065"/>
      <c r="Z68" s="1068" t="s">
        <v>387</v>
      </c>
      <c r="AA68" s="1068" t="s">
        <v>209</v>
      </c>
      <c r="AB68" s="1068" t="str">
        <f>IF(S68&gt;=1,(W68*12+Y68)-(S68*12+U68)+1,"")</f>
        <v/>
      </c>
      <c r="AC68" s="1092" t="s">
        <v>388</v>
      </c>
      <c r="AD68" s="1071" t="str">
        <f>IFERROR(ROUNDDOWN(ROUND(L68*Q68,0)*M68,0)*AB68,"")</f>
        <v/>
      </c>
      <c r="AE68" s="1095" t="str">
        <f>IFERROR(ROUNDDOWN(ROUNDDOWN(ROUND(L68*VLOOKUP(K68,【参考】数式用２!$A$2:$AC$48,MATCH("処遇改善加算Ⅳ",【参考】数式用２!$C$4:$O$4,0)+2,0),0)*M68,0)*AB68*0.5,0), "")</f>
        <v/>
      </c>
      <c r="AF68" s="1080"/>
      <c r="AG68" s="1071" t="str">
        <f>IF(AND(AQ68&lt;&gt;"対象外", P68&lt;&gt;""),ROUNDDOWN(ROUND(L68*VLOOKUP(K68,【参考】数式用２!$A$2:$K$48,MATCH("ベア加算あり",【参考】数式用２!$C$4:$K$4,0)+2,0),0)*M68,0)*AB68,"")</f>
        <v/>
      </c>
      <c r="AH68" s="1089"/>
      <c r="AI68" s="1080"/>
      <c r="AJ68" s="1080"/>
      <c r="AK68" s="1083"/>
      <c r="AL68" s="1086"/>
      <c r="AM68" s="682" t="str">
        <f>IF(Q68="","",IF(Q68&lt;O68,"！加算の要件上は問題ありませんが、令和６年度末の加算率と比較して、令和７年度の加算率が低くなっています。",""))</f>
        <v/>
      </c>
      <c r="AN68" s="372"/>
      <c r="AO68" s="1100" t="str">
        <f>IF(K68&lt;&gt;"","Q列に色付け","")</f>
        <v/>
      </c>
      <c r="AP68" s="1064" t="str">
        <f>IF(AND(AE68&lt;&gt;0,AE68&lt;&gt;""),IF(AF68="○","入力済","未入力"),"")</f>
        <v/>
      </c>
      <c r="AQ68" s="918" t="str">
        <f>IFERROR((VLOOKUP(N68, 【参考】数式用２!$BE$5:$BE$13, 1,FALSE)), "対象外")</f>
        <v>対象外</v>
      </c>
      <c r="AR68" s="842" t="str">
        <f>IF(AG68&lt;&gt;"",IF(AH68="○","入力済","未入力"),"")</f>
        <v/>
      </c>
      <c r="AS68" s="842" t="str">
        <f>IF(AND(P68&lt;&gt;"", AI68=""), "未入力", "入力済")</f>
        <v>入力済</v>
      </c>
      <c r="AT68" s="842" t="str">
        <f>IF(AND(P68&lt;&gt;"", P68&lt;&gt;"処遇改善加算Ⅳ", AJ68=""), "未入力", "入力済")</f>
        <v>入力済</v>
      </c>
      <c r="AU68" s="842" t="str">
        <f>IFERROR(VLOOKUP(K68, 【参考】数式用２!$BB$5:$BC$48, 2, FALSE), "")</f>
        <v/>
      </c>
      <c r="AV68" s="842" t="str">
        <f>IF(AND(P68&lt;&gt;"処遇改善加算Ⅲ",P68&lt;&gt;"処遇改善加算Ⅳ", P68&lt;&gt;"", AU68&lt;&gt;"対象外"), 1,"")</f>
        <v/>
      </c>
      <c r="AW68" s="842" t="str">
        <f>IFERROR("_"&amp;VLOOKUP(K68, 【参考】数式用２!$AG$2:$AH$48, 2, FALSE), "")</f>
        <v/>
      </c>
      <c r="AX68" s="1103" t="str">
        <f>IF(AND(P68="処遇改善加算Ⅰ", AL68=""), "未入力","入力済")</f>
        <v>入力済</v>
      </c>
      <c r="AY68" s="1100" t="str">
        <f>G68</f>
        <v/>
      </c>
      <c r="AZ68"/>
      <c r="BA68"/>
      <c r="BB68"/>
      <c r="BC68"/>
      <c r="BD68"/>
      <c r="BE68"/>
      <c r="BF68"/>
      <c r="BG68"/>
    </row>
    <row r="69" spans="1:59" ht="14.25">
      <c r="A69" s="1105"/>
      <c r="B69" s="1117"/>
      <c r="C69" s="1118"/>
      <c r="D69" s="1118"/>
      <c r="E69" s="1118"/>
      <c r="F69" s="1118"/>
      <c r="G69" s="1118"/>
      <c r="H69" s="1118"/>
      <c r="I69" s="1118"/>
      <c r="J69" s="1118"/>
      <c r="K69" s="1118"/>
      <c r="L69" s="1122"/>
      <c r="M69" s="1125"/>
      <c r="N69" s="1110"/>
      <c r="O69" s="1113"/>
      <c r="P69" s="1062"/>
      <c r="Q69" s="1075"/>
      <c r="R69" s="1078"/>
      <c r="S69" s="1066"/>
      <c r="T69" s="1069"/>
      <c r="U69" s="1066"/>
      <c r="V69" s="1069"/>
      <c r="W69" s="1066"/>
      <c r="X69" s="1069"/>
      <c r="Y69" s="1066"/>
      <c r="Z69" s="1069"/>
      <c r="AA69" s="1069"/>
      <c r="AB69" s="1069"/>
      <c r="AC69" s="1093"/>
      <c r="AD69" s="1072"/>
      <c r="AE69" s="1096"/>
      <c r="AF69" s="1081"/>
      <c r="AG69" s="1072"/>
      <c r="AH69" s="1090"/>
      <c r="AI69" s="1081"/>
      <c r="AJ69" s="1081"/>
      <c r="AK69" s="1084"/>
      <c r="AL69" s="1087"/>
      <c r="AM69" s="1098"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01"/>
      <c r="AP69" s="1064"/>
      <c r="AQ69" s="919"/>
      <c r="AR69" s="842"/>
      <c r="AS69" s="842"/>
      <c r="AT69" s="842"/>
      <c r="AU69" s="842"/>
      <c r="AV69" s="842"/>
      <c r="AW69" s="842"/>
      <c r="AX69" s="1103"/>
      <c r="AY69" s="1101"/>
      <c r="AZ69"/>
      <c r="BA69"/>
      <c r="BB69"/>
      <c r="BC69"/>
      <c r="BD69"/>
      <c r="BE69"/>
      <c r="BF69"/>
      <c r="BG69"/>
    </row>
    <row r="70" spans="1:59" ht="14.25">
      <c r="A70" s="1106"/>
      <c r="B70" s="1117"/>
      <c r="C70" s="1118"/>
      <c r="D70" s="1118"/>
      <c r="E70" s="1118"/>
      <c r="F70" s="1118"/>
      <c r="G70" s="1118"/>
      <c r="H70" s="1118"/>
      <c r="I70" s="1118"/>
      <c r="J70" s="1118"/>
      <c r="K70" s="1118"/>
      <c r="L70" s="1122"/>
      <c r="M70" s="1125"/>
      <c r="N70" s="1110"/>
      <c r="O70" s="1113"/>
      <c r="P70" s="1062"/>
      <c r="Q70" s="1075"/>
      <c r="R70" s="1078"/>
      <c r="S70" s="1066"/>
      <c r="T70" s="1069"/>
      <c r="U70" s="1066"/>
      <c r="V70" s="1069"/>
      <c r="W70" s="1066"/>
      <c r="X70" s="1069"/>
      <c r="Y70" s="1066"/>
      <c r="Z70" s="1069"/>
      <c r="AA70" s="1069"/>
      <c r="AB70" s="1069"/>
      <c r="AC70" s="1093"/>
      <c r="AD70" s="1072"/>
      <c r="AE70" s="1096"/>
      <c r="AF70" s="1081"/>
      <c r="AG70" s="1072"/>
      <c r="AH70" s="1090"/>
      <c r="AI70" s="1081"/>
      <c r="AJ70" s="1081"/>
      <c r="AK70" s="1084"/>
      <c r="AL70" s="1087"/>
      <c r="AM70" s="1099"/>
      <c r="AN70" s="372"/>
      <c r="AO70" s="1101"/>
      <c r="AP70" s="1064"/>
      <c r="AQ70" s="919"/>
      <c r="AR70" s="842"/>
      <c r="AS70" s="842"/>
      <c r="AT70" s="842"/>
      <c r="AU70" s="842"/>
      <c r="AV70" s="842"/>
      <c r="AW70" s="842"/>
      <c r="AX70" s="1103"/>
      <c r="AY70" s="1101"/>
      <c r="AZ70"/>
      <c r="BA70"/>
      <c r="BB70"/>
      <c r="BC70"/>
      <c r="BD70"/>
      <c r="BE70"/>
      <c r="BF70"/>
      <c r="BG70"/>
    </row>
    <row r="71" spans="1:59" ht="30" customHeight="1" thickBot="1">
      <c r="A71" s="1107"/>
      <c r="B71" s="1119"/>
      <c r="C71" s="1120"/>
      <c r="D71" s="1120"/>
      <c r="E71" s="1120"/>
      <c r="F71" s="1120"/>
      <c r="G71" s="1120"/>
      <c r="H71" s="1120"/>
      <c r="I71" s="1120"/>
      <c r="J71" s="1120"/>
      <c r="K71" s="1120"/>
      <c r="L71" s="1123"/>
      <c r="M71" s="1126"/>
      <c r="N71" s="1111"/>
      <c r="O71" s="1114"/>
      <c r="P71" s="1063"/>
      <c r="Q71" s="1076"/>
      <c r="R71" s="1079"/>
      <c r="S71" s="1067"/>
      <c r="T71" s="1070"/>
      <c r="U71" s="1067"/>
      <c r="V71" s="1070"/>
      <c r="W71" s="1067"/>
      <c r="X71" s="1070"/>
      <c r="Y71" s="1067"/>
      <c r="Z71" s="1070"/>
      <c r="AA71" s="1070"/>
      <c r="AB71" s="1070"/>
      <c r="AC71" s="1094"/>
      <c r="AD71" s="1073"/>
      <c r="AE71" s="1097"/>
      <c r="AF71" s="1082"/>
      <c r="AG71" s="1073"/>
      <c r="AH71" s="1091"/>
      <c r="AI71" s="1082"/>
      <c r="AJ71" s="1082"/>
      <c r="AK71" s="1085"/>
      <c r="AL71" s="1088"/>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02"/>
      <c r="AP71" s="1064"/>
      <c r="AQ71" s="920"/>
      <c r="AR71" s="842"/>
      <c r="AS71" s="842"/>
      <c r="AT71" s="842"/>
      <c r="AU71" s="842"/>
      <c r="AV71" s="842"/>
      <c r="AW71" s="842"/>
      <c r="AX71" s="1103"/>
      <c r="AY71" s="1102"/>
      <c r="AZ71"/>
      <c r="BA71"/>
      <c r="BB71"/>
      <c r="BC71"/>
      <c r="BD71"/>
      <c r="BE71"/>
      <c r="BF71"/>
      <c r="BG71"/>
    </row>
    <row r="72" spans="1:59" ht="30" customHeight="1">
      <c r="A72" s="1104">
        <v>16</v>
      </c>
      <c r="B72" s="1115" t="str">
        <f>IF(基本情報入力シート!B55="", "",基本情報入力シート!B55)</f>
        <v/>
      </c>
      <c r="C72" s="1116"/>
      <c r="D72" s="1116"/>
      <c r="E72" s="1116"/>
      <c r="F72" s="1116"/>
      <c r="G72" s="1116" t="str">
        <f>IF(基本情報入力シート!L55="", "",基本情報入力シート!L55)</f>
        <v/>
      </c>
      <c r="H72" s="1116" t="str">
        <f>IF(基本情報入力シート!Q55="", "",基本情報入力シート!Q55)</f>
        <v/>
      </c>
      <c r="I72" s="1116" t="str">
        <f>IF(基本情報入力シート!V55="", "",基本情報入力シート!V55)</f>
        <v/>
      </c>
      <c r="J72" s="1116" t="str">
        <f>IF(基本情報入力シート!W55="", "",基本情報入力シート!W55)</f>
        <v/>
      </c>
      <c r="K72" s="1116" t="str">
        <f>IF(基本情報入力シート!X55="", "",基本情報入力シート!X55)</f>
        <v/>
      </c>
      <c r="L72" s="1121" t="str">
        <f>IF(基本情報入力シート!AC55=0, "",基本情報入力シート!AC55)</f>
        <v/>
      </c>
      <c r="M72" s="1124" t="str">
        <f>IF(基本情報入力シート!AD55="", "",基本情報入力シート!AD55)</f>
        <v/>
      </c>
      <c r="N72" s="1109"/>
      <c r="O72" s="1112" t="str">
        <f>IFERROR(VLOOKUP(K72,【参考】数式用２!$A$2:$AD$48,MATCH(N72,【参考】数式用２!$C$4:$AD$4,0)+2,0),"")</f>
        <v/>
      </c>
      <c r="P72" s="1061"/>
      <c r="Q72" s="1074" t="str">
        <f>IFERROR(VLOOKUP(K72,【参考】数式用２!$A$2:$AC$48,MATCH(P72,【参考】数式用２!$C$4:$AC$4,0)+2,0),"")</f>
        <v/>
      </c>
      <c r="R72" s="1077" t="s">
        <v>301</v>
      </c>
      <c r="S72" s="1065"/>
      <c r="T72" s="1068" t="s">
        <v>385</v>
      </c>
      <c r="U72" s="1065"/>
      <c r="V72" s="1068" t="s">
        <v>386</v>
      </c>
      <c r="W72" s="1065"/>
      <c r="X72" s="1068" t="s">
        <v>385</v>
      </c>
      <c r="Y72" s="1065"/>
      <c r="Z72" s="1068" t="s">
        <v>387</v>
      </c>
      <c r="AA72" s="1068" t="s">
        <v>209</v>
      </c>
      <c r="AB72" s="1068" t="str">
        <f>IF(S72&gt;=1,(W72*12+Y72)-(S72*12+U72)+1,"")</f>
        <v/>
      </c>
      <c r="AC72" s="1092" t="s">
        <v>388</v>
      </c>
      <c r="AD72" s="1071" t="str">
        <f>IFERROR(ROUNDDOWN(ROUND(L72*Q72,0)*M72,0)*AB72,"")</f>
        <v/>
      </c>
      <c r="AE72" s="1095" t="str">
        <f>IFERROR(ROUNDDOWN(ROUNDDOWN(ROUND(L72*VLOOKUP(K72,【参考】数式用２!$A$2:$AC$48,MATCH("処遇改善加算Ⅳ",【参考】数式用２!$C$4:$O$4,0)+2,0),0)*M72,0)*AB72*0.5,0), "")</f>
        <v/>
      </c>
      <c r="AF72" s="1080"/>
      <c r="AG72" s="1071" t="str">
        <f>IF(AND(AQ72&lt;&gt;"対象外", P72&lt;&gt;""),ROUNDDOWN(ROUND(L72*VLOOKUP(K72,【参考】数式用２!$A$2:$K$48,MATCH("ベア加算あり",【参考】数式用２!$C$4:$K$4,0)+2,0),0)*M72,0)*AB72,"")</f>
        <v/>
      </c>
      <c r="AH72" s="1089"/>
      <c r="AI72" s="1080"/>
      <c r="AJ72" s="1080"/>
      <c r="AK72" s="1083"/>
      <c r="AL72" s="1086"/>
      <c r="AM72" s="682" t="str">
        <f>IF(Q72="","",IF(Q72&lt;O72,"！加算の要件上は問題ありませんが、令和６年度末の加算率と比較して、令和７年度の加算率が低くなっています。",""))</f>
        <v/>
      </c>
      <c r="AN72" s="372"/>
      <c r="AO72" s="1100" t="str">
        <f>IF(K72&lt;&gt;"","Q列に色付け","")</f>
        <v/>
      </c>
      <c r="AP72" s="1064" t="str">
        <f>IF(AND(AE72&lt;&gt;0,AE72&lt;&gt;""),IF(AF72="○","入力済","未入力"),"")</f>
        <v/>
      </c>
      <c r="AQ72" s="918" t="str">
        <f>IFERROR((VLOOKUP(N72, 【参考】数式用２!$BE$5:$BE$13, 1,FALSE)), "対象外")</f>
        <v>対象外</v>
      </c>
      <c r="AR72" s="842" t="str">
        <f>IF(AG72&lt;&gt;"",IF(AH72="○","入力済","未入力"),"")</f>
        <v/>
      </c>
      <c r="AS72" s="842" t="str">
        <f>IF(AND(P72&lt;&gt;"", AI72=""), "未入力", "入力済")</f>
        <v>入力済</v>
      </c>
      <c r="AT72" s="842" t="str">
        <f>IF(AND(P72&lt;&gt;"", P72&lt;&gt;"処遇改善加算Ⅳ", AJ72=""), "未入力", "入力済")</f>
        <v>入力済</v>
      </c>
      <c r="AU72" s="842" t="str">
        <f>IFERROR(VLOOKUP(K72, 【参考】数式用２!$BB$5:$BC$48, 2, FALSE), "")</f>
        <v/>
      </c>
      <c r="AV72" s="842" t="str">
        <f>IF(AND(P72&lt;&gt;"処遇改善加算Ⅲ",P72&lt;&gt;"処遇改善加算Ⅳ", P72&lt;&gt;"", AU72&lt;&gt;"対象外"), 1,"")</f>
        <v/>
      </c>
      <c r="AW72" s="842" t="str">
        <f>IFERROR("_"&amp;VLOOKUP(K72, 【参考】数式用２!$AG$2:$AH$48, 2, FALSE), "")</f>
        <v/>
      </c>
      <c r="AX72" s="1103" t="str">
        <f>IF(AND(P72="処遇改善加算Ⅰ", AL72=""), "未入力","入力済")</f>
        <v>入力済</v>
      </c>
      <c r="AY72" s="1100" t="str">
        <f>G72</f>
        <v/>
      </c>
      <c r="AZ72"/>
      <c r="BA72"/>
      <c r="BB72"/>
      <c r="BC72"/>
      <c r="BD72"/>
      <c r="BE72"/>
      <c r="BF72"/>
      <c r="BG72"/>
    </row>
    <row r="73" spans="1:59" ht="14.25">
      <c r="A73" s="1105"/>
      <c r="B73" s="1117"/>
      <c r="C73" s="1118"/>
      <c r="D73" s="1118"/>
      <c r="E73" s="1118"/>
      <c r="F73" s="1118"/>
      <c r="G73" s="1118"/>
      <c r="H73" s="1118"/>
      <c r="I73" s="1118"/>
      <c r="J73" s="1118"/>
      <c r="K73" s="1118"/>
      <c r="L73" s="1122"/>
      <c r="M73" s="1125"/>
      <c r="N73" s="1110"/>
      <c r="O73" s="1113"/>
      <c r="P73" s="1062"/>
      <c r="Q73" s="1075"/>
      <c r="R73" s="1078"/>
      <c r="S73" s="1066"/>
      <c r="T73" s="1069"/>
      <c r="U73" s="1066"/>
      <c r="V73" s="1069"/>
      <c r="W73" s="1066"/>
      <c r="X73" s="1069"/>
      <c r="Y73" s="1066"/>
      <c r="Z73" s="1069"/>
      <c r="AA73" s="1069"/>
      <c r="AB73" s="1069"/>
      <c r="AC73" s="1093"/>
      <c r="AD73" s="1072"/>
      <c r="AE73" s="1096"/>
      <c r="AF73" s="1081"/>
      <c r="AG73" s="1072"/>
      <c r="AH73" s="1090"/>
      <c r="AI73" s="1081"/>
      <c r="AJ73" s="1081"/>
      <c r="AK73" s="1084"/>
      <c r="AL73" s="1087"/>
      <c r="AM73" s="1098"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01"/>
      <c r="AP73" s="1064"/>
      <c r="AQ73" s="919"/>
      <c r="AR73" s="842"/>
      <c r="AS73" s="842"/>
      <c r="AT73" s="842"/>
      <c r="AU73" s="842"/>
      <c r="AV73" s="842"/>
      <c r="AW73" s="842"/>
      <c r="AX73" s="1103"/>
      <c r="AY73" s="1101"/>
      <c r="AZ73"/>
      <c r="BA73"/>
      <c r="BB73"/>
      <c r="BC73"/>
      <c r="BD73"/>
      <c r="BE73"/>
      <c r="BF73"/>
      <c r="BG73"/>
    </row>
    <row r="74" spans="1:59" ht="14.25">
      <c r="A74" s="1106"/>
      <c r="B74" s="1117"/>
      <c r="C74" s="1118"/>
      <c r="D74" s="1118"/>
      <c r="E74" s="1118"/>
      <c r="F74" s="1118"/>
      <c r="G74" s="1118"/>
      <c r="H74" s="1118"/>
      <c r="I74" s="1118"/>
      <c r="J74" s="1118"/>
      <c r="K74" s="1118"/>
      <c r="L74" s="1122"/>
      <c r="M74" s="1125"/>
      <c r="N74" s="1110"/>
      <c r="O74" s="1113"/>
      <c r="P74" s="1062"/>
      <c r="Q74" s="1075"/>
      <c r="R74" s="1078"/>
      <c r="S74" s="1066"/>
      <c r="T74" s="1069"/>
      <c r="U74" s="1066"/>
      <c r="V74" s="1069"/>
      <c r="W74" s="1066"/>
      <c r="X74" s="1069"/>
      <c r="Y74" s="1066"/>
      <c r="Z74" s="1069"/>
      <c r="AA74" s="1069"/>
      <c r="AB74" s="1069"/>
      <c r="AC74" s="1093"/>
      <c r="AD74" s="1072"/>
      <c r="AE74" s="1096"/>
      <c r="AF74" s="1081"/>
      <c r="AG74" s="1072"/>
      <c r="AH74" s="1090"/>
      <c r="AI74" s="1081"/>
      <c r="AJ74" s="1081"/>
      <c r="AK74" s="1084"/>
      <c r="AL74" s="1087"/>
      <c r="AM74" s="1099"/>
      <c r="AN74" s="372"/>
      <c r="AO74" s="1101"/>
      <c r="AP74" s="1064"/>
      <c r="AQ74" s="919"/>
      <c r="AR74" s="842"/>
      <c r="AS74" s="842"/>
      <c r="AT74" s="842"/>
      <c r="AU74" s="842"/>
      <c r="AV74" s="842"/>
      <c r="AW74" s="842"/>
      <c r="AX74" s="1103"/>
      <c r="AY74" s="1101"/>
      <c r="AZ74"/>
      <c r="BA74"/>
      <c r="BB74"/>
      <c r="BC74"/>
      <c r="BD74"/>
      <c r="BE74"/>
      <c r="BF74"/>
      <c r="BG74"/>
    </row>
    <row r="75" spans="1:59" ht="30" customHeight="1" thickBot="1">
      <c r="A75" s="1107"/>
      <c r="B75" s="1119"/>
      <c r="C75" s="1120"/>
      <c r="D75" s="1120"/>
      <c r="E75" s="1120"/>
      <c r="F75" s="1120"/>
      <c r="G75" s="1120"/>
      <c r="H75" s="1120"/>
      <c r="I75" s="1120"/>
      <c r="J75" s="1120"/>
      <c r="K75" s="1120"/>
      <c r="L75" s="1123"/>
      <c r="M75" s="1126"/>
      <c r="N75" s="1111"/>
      <c r="O75" s="1114"/>
      <c r="P75" s="1063"/>
      <c r="Q75" s="1076"/>
      <c r="R75" s="1079"/>
      <c r="S75" s="1067"/>
      <c r="T75" s="1070"/>
      <c r="U75" s="1067"/>
      <c r="V75" s="1070"/>
      <c r="W75" s="1067"/>
      <c r="X75" s="1070"/>
      <c r="Y75" s="1067"/>
      <c r="Z75" s="1070"/>
      <c r="AA75" s="1070"/>
      <c r="AB75" s="1070"/>
      <c r="AC75" s="1094"/>
      <c r="AD75" s="1073"/>
      <c r="AE75" s="1097"/>
      <c r="AF75" s="1082"/>
      <c r="AG75" s="1073"/>
      <c r="AH75" s="1091"/>
      <c r="AI75" s="1082"/>
      <c r="AJ75" s="1082"/>
      <c r="AK75" s="1085"/>
      <c r="AL75" s="1088"/>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02"/>
      <c r="AP75" s="1064"/>
      <c r="AQ75" s="920"/>
      <c r="AR75" s="842"/>
      <c r="AS75" s="842"/>
      <c r="AT75" s="842"/>
      <c r="AU75" s="842"/>
      <c r="AV75" s="842"/>
      <c r="AW75" s="842"/>
      <c r="AX75" s="1103"/>
      <c r="AY75" s="1102"/>
      <c r="AZ75"/>
      <c r="BA75"/>
      <c r="BB75"/>
      <c r="BC75"/>
      <c r="BD75"/>
      <c r="BE75"/>
      <c r="BF75"/>
      <c r="BG75"/>
    </row>
    <row r="76" spans="1:59" ht="30" customHeight="1">
      <c r="A76" s="1104">
        <v>17</v>
      </c>
      <c r="B76" s="1115" t="str">
        <f>IF(基本情報入力シート!B56="", "",基本情報入力シート!B56)</f>
        <v/>
      </c>
      <c r="C76" s="1116"/>
      <c r="D76" s="1116"/>
      <c r="E76" s="1116"/>
      <c r="F76" s="1116"/>
      <c r="G76" s="1116" t="str">
        <f>IF(基本情報入力シート!L56="", "",基本情報入力シート!L56)</f>
        <v/>
      </c>
      <c r="H76" s="1116" t="str">
        <f>IF(基本情報入力シート!Q56="", "",基本情報入力シート!Q56)</f>
        <v/>
      </c>
      <c r="I76" s="1116" t="str">
        <f>IF(基本情報入力シート!V56="", "",基本情報入力シート!V56)</f>
        <v/>
      </c>
      <c r="J76" s="1116" t="str">
        <f>IF(基本情報入力シート!W56="", "",基本情報入力シート!W56)</f>
        <v/>
      </c>
      <c r="K76" s="1116" t="str">
        <f>IF(基本情報入力シート!X56="", "",基本情報入力シート!X56)</f>
        <v/>
      </c>
      <c r="L76" s="1121" t="str">
        <f>IF(基本情報入力シート!AC56=0, "",基本情報入力シート!AC56)</f>
        <v/>
      </c>
      <c r="M76" s="1124" t="str">
        <f>IF(基本情報入力シート!AD56="", "",基本情報入力シート!AD56)</f>
        <v/>
      </c>
      <c r="N76" s="1109"/>
      <c r="O76" s="1112" t="str">
        <f>IFERROR(VLOOKUP(K76,【参考】数式用２!$A$2:$AD$48,MATCH(N76,【参考】数式用２!$C$4:$AD$4,0)+2,0),"")</f>
        <v/>
      </c>
      <c r="P76" s="1061"/>
      <c r="Q76" s="1074" t="str">
        <f>IFERROR(VLOOKUP(K76,【参考】数式用２!$A$2:$AC$48,MATCH(P76,【参考】数式用２!$C$4:$AC$4,0)+2,0),"")</f>
        <v/>
      </c>
      <c r="R76" s="1077" t="s">
        <v>301</v>
      </c>
      <c r="S76" s="1065"/>
      <c r="T76" s="1068" t="s">
        <v>385</v>
      </c>
      <c r="U76" s="1065"/>
      <c r="V76" s="1068" t="s">
        <v>386</v>
      </c>
      <c r="W76" s="1065"/>
      <c r="X76" s="1068" t="s">
        <v>385</v>
      </c>
      <c r="Y76" s="1065"/>
      <c r="Z76" s="1068" t="s">
        <v>387</v>
      </c>
      <c r="AA76" s="1068" t="s">
        <v>209</v>
      </c>
      <c r="AB76" s="1068" t="str">
        <f>IF(S76&gt;=1,(W76*12+Y76)-(S76*12+U76)+1,"")</f>
        <v/>
      </c>
      <c r="AC76" s="1092" t="s">
        <v>388</v>
      </c>
      <c r="AD76" s="1071" t="str">
        <f>IFERROR(ROUNDDOWN(ROUND(L76*Q76,0)*M76,0)*AB76,"")</f>
        <v/>
      </c>
      <c r="AE76" s="1095" t="str">
        <f>IFERROR(ROUNDDOWN(ROUNDDOWN(ROUND(L76*VLOOKUP(K76,【参考】数式用２!$A$2:$AC$48,MATCH("処遇改善加算Ⅳ",【参考】数式用２!$C$4:$O$4,0)+2,0),0)*M76,0)*AB76*0.5,0), "")</f>
        <v/>
      </c>
      <c r="AF76" s="1080"/>
      <c r="AG76" s="1071" t="str">
        <f>IF(AND(AQ76&lt;&gt;"対象外", P76&lt;&gt;""),ROUNDDOWN(ROUND(L76*VLOOKUP(K76,【参考】数式用２!$A$2:$K$48,MATCH("ベア加算あり",【参考】数式用２!$C$4:$K$4,0)+2,0),0)*M76,0)*AB76,"")</f>
        <v/>
      </c>
      <c r="AH76" s="1089"/>
      <c r="AI76" s="1080"/>
      <c r="AJ76" s="1080"/>
      <c r="AK76" s="1083"/>
      <c r="AL76" s="1086"/>
      <c r="AM76" s="682" t="str">
        <f>IF(Q76="","",IF(Q76&lt;O76,"！加算の要件上は問題ありませんが、令和６年度末の加算率と比較して、令和７年度の加算率が低くなっています。",""))</f>
        <v/>
      </c>
      <c r="AN76" s="372"/>
      <c r="AO76" s="1100" t="str">
        <f>IF(K76&lt;&gt;"","Q列に色付け","")</f>
        <v/>
      </c>
      <c r="AP76" s="1064" t="str">
        <f>IF(AND(AE76&lt;&gt;0,AE76&lt;&gt;""),IF(AF76="○","入力済","未入力"),"")</f>
        <v/>
      </c>
      <c r="AQ76" s="918" t="str">
        <f>IFERROR((VLOOKUP(N76, 【参考】数式用２!$BE$5:$BE$13, 1,FALSE)), "対象外")</f>
        <v>対象外</v>
      </c>
      <c r="AR76" s="842" t="str">
        <f>IF(AG76&lt;&gt;"",IF(AH76="○","入力済","未入力"),"")</f>
        <v/>
      </c>
      <c r="AS76" s="842" t="str">
        <f>IF(AND(P76&lt;&gt;"", AI76=""), "未入力", "入力済")</f>
        <v>入力済</v>
      </c>
      <c r="AT76" s="842" t="str">
        <f>IF(AND(P76&lt;&gt;"", P76&lt;&gt;"処遇改善加算Ⅳ", AJ76=""), "未入力", "入力済")</f>
        <v>入力済</v>
      </c>
      <c r="AU76" s="842" t="str">
        <f>IFERROR(VLOOKUP(K76, 【参考】数式用２!$BB$5:$BC$48, 2, FALSE), "")</f>
        <v/>
      </c>
      <c r="AV76" s="842" t="str">
        <f>IF(AND(P76&lt;&gt;"処遇改善加算Ⅲ",P76&lt;&gt;"処遇改善加算Ⅳ", P76&lt;&gt;"", AU76&lt;&gt;"対象外"), 1,"")</f>
        <v/>
      </c>
      <c r="AW76" s="842" t="str">
        <f>IFERROR("_"&amp;VLOOKUP(K76, 【参考】数式用２!$AG$2:$AH$48, 2, FALSE), "")</f>
        <v/>
      </c>
      <c r="AX76" s="1103" t="str">
        <f>IF(AND(P76="処遇改善加算Ⅰ", AL76=""), "未入力","入力済")</f>
        <v>入力済</v>
      </c>
      <c r="AY76" s="1100" t="str">
        <f>G76</f>
        <v/>
      </c>
      <c r="AZ76"/>
      <c r="BA76"/>
      <c r="BB76"/>
      <c r="BC76"/>
      <c r="BD76"/>
      <c r="BE76"/>
      <c r="BF76"/>
      <c r="BG76"/>
    </row>
    <row r="77" spans="1:59" ht="14.25">
      <c r="A77" s="1105"/>
      <c r="B77" s="1117"/>
      <c r="C77" s="1118"/>
      <c r="D77" s="1118"/>
      <c r="E77" s="1118"/>
      <c r="F77" s="1118"/>
      <c r="G77" s="1118"/>
      <c r="H77" s="1118"/>
      <c r="I77" s="1118"/>
      <c r="J77" s="1118"/>
      <c r="K77" s="1118"/>
      <c r="L77" s="1122"/>
      <c r="M77" s="1125"/>
      <c r="N77" s="1110"/>
      <c r="O77" s="1113"/>
      <c r="P77" s="1062"/>
      <c r="Q77" s="1075"/>
      <c r="R77" s="1078"/>
      <c r="S77" s="1066"/>
      <c r="T77" s="1069"/>
      <c r="U77" s="1066"/>
      <c r="V77" s="1069"/>
      <c r="W77" s="1066"/>
      <c r="X77" s="1069"/>
      <c r="Y77" s="1066"/>
      <c r="Z77" s="1069"/>
      <c r="AA77" s="1069"/>
      <c r="AB77" s="1069"/>
      <c r="AC77" s="1093"/>
      <c r="AD77" s="1072"/>
      <c r="AE77" s="1096"/>
      <c r="AF77" s="1081"/>
      <c r="AG77" s="1072"/>
      <c r="AH77" s="1090"/>
      <c r="AI77" s="1081"/>
      <c r="AJ77" s="1081"/>
      <c r="AK77" s="1084"/>
      <c r="AL77" s="1087"/>
      <c r="AM77" s="1098"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01"/>
      <c r="AP77" s="1064"/>
      <c r="AQ77" s="919"/>
      <c r="AR77" s="842"/>
      <c r="AS77" s="842"/>
      <c r="AT77" s="842"/>
      <c r="AU77" s="842"/>
      <c r="AV77" s="842"/>
      <c r="AW77" s="842"/>
      <c r="AX77" s="1103"/>
      <c r="AY77" s="1101"/>
      <c r="AZ77"/>
      <c r="BA77"/>
      <c r="BB77"/>
      <c r="BC77"/>
      <c r="BD77"/>
      <c r="BE77"/>
      <c r="BF77"/>
      <c r="BG77"/>
    </row>
    <row r="78" spans="1:59" ht="14.25">
      <c r="A78" s="1106"/>
      <c r="B78" s="1117"/>
      <c r="C78" s="1118"/>
      <c r="D78" s="1118"/>
      <c r="E78" s="1118"/>
      <c r="F78" s="1118"/>
      <c r="G78" s="1118"/>
      <c r="H78" s="1118"/>
      <c r="I78" s="1118"/>
      <c r="J78" s="1118"/>
      <c r="K78" s="1118"/>
      <c r="L78" s="1122"/>
      <c r="M78" s="1125"/>
      <c r="N78" s="1110"/>
      <c r="O78" s="1113"/>
      <c r="P78" s="1062"/>
      <c r="Q78" s="1075"/>
      <c r="R78" s="1078"/>
      <c r="S78" s="1066"/>
      <c r="T78" s="1069"/>
      <c r="U78" s="1066"/>
      <c r="V78" s="1069"/>
      <c r="W78" s="1066"/>
      <c r="X78" s="1069"/>
      <c r="Y78" s="1066"/>
      <c r="Z78" s="1069"/>
      <c r="AA78" s="1069"/>
      <c r="AB78" s="1069"/>
      <c r="AC78" s="1093"/>
      <c r="AD78" s="1072"/>
      <c r="AE78" s="1096"/>
      <c r="AF78" s="1081"/>
      <c r="AG78" s="1072"/>
      <c r="AH78" s="1090"/>
      <c r="AI78" s="1081"/>
      <c r="AJ78" s="1081"/>
      <c r="AK78" s="1084"/>
      <c r="AL78" s="1087"/>
      <c r="AM78" s="1099"/>
      <c r="AN78" s="372"/>
      <c r="AO78" s="1101"/>
      <c r="AP78" s="1064"/>
      <c r="AQ78" s="919"/>
      <c r="AR78" s="842"/>
      <c r="AS78" s="842"/>
      <c r="AT78" s="842"/>
      <c r="AU78" s="842"/>
      <c r="AV78" s="842"/>
      <c r="AW78" s="842"/>
      <c r="AX78" s="1103"/>
      <c r="AY78" s="1101"/>
      <c r="AZ78"/>
      <c r="BA78"/>
      <c r="BB78"/>
      <c r="BC78"/>
      <c r="BD78"/>
      <c r="BE78"/>
      <c r="BF78"/>
      <c r="BG78"/>
    </row>
    <row r="79" spans="1:59" ht="30" customHeight="1" thickBot="1">
      <c r="A79" s="1107"/>
      <c r="B79" s="1119"/>
      <c r="C79" s="1120"/>
      <c r="D79" s="1120"/>
      <c r="E79" s="1120"/>
      <c r="F79" s="1120"/>
      <c r="G79" s="1120"/>
      <c r="H79" s="1120"/>
      <c r="I79" s="1120"/>
      <c r="J79" s="1120"/>
      <c r="K79" s="1120"/>
      <c r="L79" s="1123"/>
      <c r="M79" s="1126"/>
      <c r="N79" s="1111"/>
      <c r="O79" s="1114"/>
      <c r="P79" s="1063"/>
      <c r="Q79" s="1076"/>
      <c r="R79" s="1079"/>
      <c r="S79" s="1067"/>
      <c r="T79" s="1070"/>
      <c r="U79" s="1067"/>
      <c r="V79" s="1070"/>
      <c r="W79" s="1067"/>
      <c r="X79" s="1070"/>
      <c r="Y79" s="1067"/>
      <c r="Z79" s="1070"/>
      <c r="AA79" s="1070"/>
      <c r="AB79" s="1070"/>
      <c r="AC79" s="1094"/>
      <c r="AD79" s="1073"/>
      <c r="AE79" s="1097"/>
      <c r="AF79" s="1082"/>
      <c r="AG79" s="1073"/>
      <c r="AH79" s="1091"/>
      <c r="AI79" s="1082"/>
      <c r="AJ79" s="1082"/>
      <c r="AK79" s="1085"/>
      <c r="AL79" s="1088"/>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02"/>
      <c r="AP79" s="1064"/>
      <c r="AQ79" s="920"/>
      <c r="AR79" s="842"/>
      <c r="AS79" s="842"/>
      <c r="AT79" s="842"/>
      <c r="AU79" s="842"/>
      <c r="AV79" s="842"/>
      <c r="AW79" s="842"/>
      <c r="AX79" s="1103"/>
      <c r="AY79" s="1102"/>
      <c r="AZ79"/>
      <c r="BA79"/>
      <c r="BB79"/>
      <c r="BC79"/>
      <c r="BD79"/>
      <c r="BE79"/>
      <c r="BF79"/>
      <c r="BG79"/>
    </row>
    <row r="80" spans="1:59" ht="30" customHeight="1">
      <c r="A80" s="1104">
        <v>18</v>
      </c>
      <c r="B80" s="1115" t="str">
        <f>IF(基本情報入力シート!B57="", "",基本情報入力シート!B57)</f>
        <v/>
      </c>
      <c r="C80" s="1116"/>
      <c r="D80" s="1116"/>
      <c r="E80" s="1116"/>
      <c r="F80" s="1116"/>
      <c r="G80" s="1116" t="str">
        <f>IF(基本情報入力シート!L57="", "",基本情報入力シート!L57)</f>
        <v/>
      </c>
      <c r="H80" s="1116" t="str">
        <f>IF(基本情報入力シート!Q57="", "",基本情報入力シート!Q57)</f>
        <v/>
      </c>
      <c r="I80" s="1116" t="str">
        <f>IF(基本情報入力シート!V57="", "",基本情報入力シート!V57)</f>
        <v/>
      </c>
      <c r="J80" s="1116" t="str">
        <f>IF(基本情報入力シート!W57="", "",基本情報入力シート!W57)</f>
        <v/>
      </c>
      <c r="K80" s="1116" t="str">
        <f>IF(基本情報入力シート!X57="", "",基本情報入力シート!X57)</f>
        <v/>
      </c>
      <c r="L80" s="1121" t="str">
        <f>IF(基本情報入力シート!AC57=0, "",基本情報入力シート!AC57)</f>
        <v/>
      </c>
      <c r="M80" s="1124" t="str">
        <f>IF(基本情報入力シート!AD57="", "",基本情報入力シート!AD57)</f>
        <v/>
      </c>
      <c r="N80" s="1109"/>
      <c r="O80" s="1112" t="str">
        <f>IFERROR(VLOOKUP(K80,【参考】数式用２!$A$2:$AD$48,MATCH(N80,【参考】数式用２!$C$4:$AD$4,0)+2,0),"")</f>
        <v/>
      </c>
      <c r="P80" s="1061"/>
      <c r="Q80" s="1074" t="str">
        <f>IFERROR(VLOOKUP(K80,【参考】数式用２!$A$2:$AC$48,MATCH(P80,【参考】数式用２!$C$4:$AC$4,0)+2,0),"")</f>
        <v/>
      </c>
      <c r="R80" s="1077" t="s">
        <v>301</v>
      </c>
      <c r="S80" s="1065"/>
      <c r="T80" s="1068" t="s">
        <v>385</v>
      </c>
      <c r="U80" s="1065"/>
      <c r="V80" s="1068" t="s">
        <v>386</v>
      </c>
      <c r="W80" s="1065"/>
      <c r="X80" s="1068" t="s">
        <v>385</v>
      </c>
      <c r="Y80" s="1065"/>
      <c r="Z80" s="1068" t="s">
        <v>387</v>
      </c>
      <c r="AA80" s="1068" t="s">
        <v>209</v>
      </c>
      <c r="AB80" s="1068" t="str">
        <f>IF(S80&gt;=1,(W80*12+Y80)-(S80*12+U80)+1,"")</f>
        <v/>
      </c>
      <c r="AC80" s="1092" t="s">
        <v>388</v>
      </c>
      <c r="AD80" s="1071" t="str">
        <f>IFERROR(ROUNDDOWN(ROUND(L80*Q80,0)*M80,0)*AB80,"")</f>
        <v/>
      </c>
      <c r="AE80" s="1095" t="str">
        <f>IFERROR(ROUNDDOWN(ROUNDDOWN(ROUND(L80*VLOOKUP(K80,【参考】数式用２!$A$2:$AC$48,MATCH("処遇改善加算Ⅳ",【参考】数式用２!$C$4:$O$4,0)+2,0),0)*M80,0)*AB80*0.5,0), "")</f>
        <v/>
      </c>
      <c r="AF80" s="1080"/>
      <c r="AG80" s="1071" t="str">
        <f>IF(AND(AQ80&lt;&gt;"対象外", P80&lt;&gt;""),ROUNDDOWN(ROUND(L80*VLOOKUP(K80,【参考】数式用２!$A$2:$K$48,MATCH("ベア加算あり",【参考】数式用２!$C$4:$K$4,0)+2,0),0)*M80,0)*AB80,"")</f>
        <v/>
      </c>
      <c r="AH80" s="1089"/>
      <c r="AI80" s="1080"/>
      <c r="AJ80" s="1080"/>
      <c r="AK80" s="1083"/>
      <c r="AL80" s="1086"/>
      <c r="AM80" s="682" t="str">
        <f>IF(Q80="","",IF(Q80&lt;O80,"！加算の要件上は問題ありませんが、令和６年度末の加算率と比較して、令和７年度の加算率が低くなっています。",""))</f>
        <v/>
      </c>
      <c r="AN80" s="372"/>
      <c r="AO80" s="1100" t="str">
        <f>IF(K80&lt;&gt;"","Q列に色付け","")</f>
        <v/>
      </c>
      <c r="AP80" s="1064" t="str">
        <f>IF(AND(AE80&lt;&gt;0,AE80&lt;&gt;""),IF(AF80="○","入力済","未入力"),"")</f>
        <v/>
      </c>
      <c r="AQ80" s="918" t="str">
        <f>IFERROR((VLOOKUP(N80, 【参考】数式用２!$BE$5:$BE$13, 1,FALSE)), "対象外")</f>
        <v>対象外</v>
      </c>
      <c r="AR80" s="842" t="str">
        <f>IF(AG80&lt;&gt;"",IF(AH80="○","入力済","未入力"),"")</f>
        <v/>
      </c>
      <c r="AS80" s="842" t="str">
        <f>IF(AND(P80&lt;&gt;"", AI80=""), "未入力", "入力済")</f>
        <v>入力済</v>
      </c>
      <c r="AT80" s="842" t="str">
        <f>IF(AND(P80&lt;&gt;"", P80&lt;&gt;"処遇改善加算Ⅳ", AJ80=""), "未入力", "入力済")</f>
        <v>入力済</v>
      </c>
      <c r="AU80" s="842" t="str">
        <f>IFERROR(VLOOKUP(K80, 【参考】数式用２!$BB$5:$BC$48, 2, FALSE), "")</f>
        <v/>
      </c>
      <c r="AV80" s="842" t="str">
        <f>IF(AND(P80&lt;&gt;"処遇改善加算Ⅲ",P80&lt;&gt;"処遇改善加算Ⅳ", P80&lt;&gt;"", AU80&lt;&gt;"対象外"), 1,"")</f>
        <v/>
      </c>
      <c r="AW80" s="842" t="str">
        <f>IFERROR("_"&amp;VLOOKUP(K80, 【参考】数式用２!$AG$2:$AH$48, 2, FALSE), "")</f>
        <v/>
      </c>
      <c r="AX80" s="1103" t="str">
        <f>IF(AND(P80="処遇改善加算Ⅰ", AL80=""), "未入力","入力済")</f>
        <v>入力済</v>
      </c>
      <c r="AY80" s="1100" t="str">
        <f>G80</f>
        <v/>
      </c>
      <c r="AZ80"/>
      <c r="BA80"/>
      <c r="BB80"/>
      <c r="BC80"/>
      <c r="BD80"/>
      <c r="BE80"/>
      <c r="BF80"/>
      <c r="BG80"/>
    </row>
    <row r="81" spans="1:59" ht="14.25">
      <c r="A81" s="1105"/>
      <c r="B81" s="1117"/>
      <c r="C81" s="1118"/>
      <c r="D81" s="1118"/>
      <c r="E81" s="1118"/>
      <c r="F81" s="1118"/>
      <c r="G81" s="1118"/>
      <c r="H81" s="1118"/>
      <c r="I81" s="1118"/>
      <c r="J81" s="1118"/>
      <c r="K81" s="1118"/>
      <c r="L81" s="1122"/>
      <c r="M81" s="1125"/>
      <c r="N81" s="1110"/>
      <c r="O81" s="1113"/>
      <c r="P81" s="1062"/>
      <c r="Q81" s="1075"/>
      <c r="R81" s="1078"/>
      <c r="S81" s="1066"/>
      <c r="T81" s="1069"/>
      <c r="U81" s="1066"/>
      <c r="V81" s="1069"/>
      <c r="W81" s="1066"/>
      <c r="X81" s="1069"/>
      <c r="Y81" s="1066"/>
      <c r="Z81" s="1069"/>
      <c r="AA81" s="1069"/>
      <c r="AB81" s="1069"/>
      <c r="AC81" s="1093"/>
      <c r="AD81" s="1072"/>
      <c r="AE81" s="1096"/>
      <c r="AF81" s="1081"/>
      <c r="AG81" s="1072"/>
      <c r="AH81" s="1090"/>
      <c r="AI81" s="1081"/>
      <c r="AJ81" s="1081"/>
      <c r="AK81" s="1084"/>
      <c r="AL81" s="1087"/>
      <c r="AM81" s="1098"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01"/>
      <c r="AP81" s="1064"/>
      <c r="AQ81" s="919"/>
      <c r="AR81" s="842"/>
      <c r="AS81" s="842"/>
      <c r="AT81" s="842"/>
      <c r="AU81" s="842"/>
      <c r="AV81" s="842"/>
      <c r="AW81" s="842"/>
      <c r="AX81" s="1103"/>
      <c r="AY81" s="1101"/>
      <c r="AZ81"/>
      <c r="BA81"/>
      <c r="BB81"/>
      <c r="BC81"/>
      <c r="BD81"/>
      <c r="BE81"/>
      <c r="BF81"/>
      <c r="BG81"/>
    </row>
    <row r="82" spans="1:59" ht="14.25">
      <c r="A82" s="1106"/>
      <c r="B82" s="1117"/>
      <c r="C82" s="1118"/>
      <c r="D82" s="1118"/>
      <c r="E82" s="1118"/>
      <c r="F82" s="1118"/>
      <c r="G82" s="1118"/>
      <c r="H82" s="1118"/>
      <c r="I82" s="1118"/>
      <c r="J82" s="1118"/>
      <c r="K82" s="1118"/>
      <c r="L82" s="1122"/>
      <c r="M82" s="1125"/>
      <c r="N82" s="1110"/>
      <c r="O82" s="1113"/>
      <c r="P82" s="1062"/>
      <c r="Q82" s="1075"/>
      <c r="R82" s="1078"/>
      <c r="S82" s="1066"/>
      <c r="T82" s="1069"/>
      <c r="U82" s="1066"/>
      <c r="V82" s="1069"/>
      <c r="W82" s="1066"/>
      <c r="X82" s="1069"/>
      <c r="Y82" s="1066"/>
      <c r="Z82" s="1069"/>
      <c r="AA82" s="1069"/>
      <c r="AB82" s="1069"/>
      <c r="AC82" s="1093"/>
      <c r="AD82" s="1072"/>
      <c r="AE82" s="1096"/>
      <c r="AF82" s="1081"/>
      <c r="AG82" s="1072"/>
      <c r="AH82" s="1090"/>
      <c r="AI82" s="1081"/>
      <c r="AJ82" s="1081"/>
      <c r="AK82" s="1084"/>
      <c r="AL82" s="1087"/>
      <c r="AM82" s="1099"/>
      <c r="AN82" s="372"/>
      <c r="AO82" s="1101"/>
      <c r="AP82" s="1064"/>
      <c r="AQ82" s="919"/>
      <c r="AR82" s="842"/>
      <c r="AS82" s="842"/>
      <c r="AT82" s="842"/>
      <c r="AU82" s="842"/>
      <c r="AV82" s="842"/>
      <c r="AW82" s="842"/>
      <c r="AX82" s="1103"/>
      <c r="AY82" s="1101"/>
      <c r="AZ82"/>
      <c r="BA82"/>
      <c r="BB82"/>
      <c r="BC82"/>
      <c r="BD82"/>
      <c r="BE82"/>
      <c r="BF82"/>
      <c r="BG82"/>
    </row>
    <row r="83" spans="1:59" ht="30" customHeight="1" thickBot="1">
      <c r="A83" s="1107"/>
      <c r="B83" s="1119"/>
      <c r="C83" s="1120"/>
      <c r="D83" s="1120"/>
      <c r="E83" s="1120"/>
      <c r="F83" s="1120"/>
      <c r="G83" s="1120"/>
      <c r="H83" s="1120"/>
      <c r="I83" s="1120"/>
      <c r="J83" s="1120"/>
      <c r="K83" s="1120"/>
      <c r="L83" s="1123"/>
      <c r="M83" s="1126"/>
      <c r="N83" s="1111"/>
      <c r="O83" s="1114"/>
      <c r="P83" s="1063"/>
      <c r="Q83" s="1076"/>
      <c r="R83" s="1079"/>
      <c r="S83" s="1067"/>
      <c r="T83" s="1070"/>
      <c r="U83" s="1067"/>
      <c r="V83" s="1070"/>
      <c r="W83" s="1067"/>
      <c r="X83" s="1070"/>
      <c r="Y83" s="1067"/>
      <c r="Z83" s="1070"/>
      <c r="AA83" s="1070"/>
      <c r="AB83" s="1070"/>
      <c r="AC83" s="1094"/>
      <c r="AD83" s="1073"/>
      <c r="AE83" s="1097"/>
      <c r="AF83" s="1082"/>
      <c r="AG83" s="1073"/>
      <c r="AH83" s="1091"/>
      <c r="AI83" s="1082"/>
      <c r="AJ83" s="1082"/>
      <c r="AK83" s="1085"/>
      <c r="AL83" s="1088"/>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02"/>
      <c r="AP83" s="1064"/>
      <c r="AQ83" s="920"/>
      <c r="AR83" s="842"/>
      <c r="AS83" s="842"/>
      <c r="AT83" s="842"/>
      <c r="AU83" s="842"/>
      <c r="AV83" s="842"/>
      <c r="AW83" s="842"/>
      <c r="AX83" s="1103"/>
      <c r="AY83" s="1102"/>
      <c r="AZ83"/>
      <c r="BA83"/>
      <c r="BB83"/>
      <c r="BC83"/>
      <c r="BD83"/>
      <c r="BE83"/>
      <c r="BF83"/>
      <c r="BG83"/>
    </row>
    <row r="84" spans="1:59" ht="30" customHeight="1">
      <c r="A84" s="1104">
        <v>19</v>
      </c>
      <c r="B84" s="1115" t="str">
        <f>IF(基本情報入力シート!B58="", "",基本情報入力シート!B58)</f>
        <v/>
      </c>
      <c r="C84" s="1116"/>
      <c r="D84" s="1116"/>
      <c r="E84" s="1116"/>
      <c r="F84" s="1116"/>
      <c r="G84" s="1116" t="str">
        <f>IF(基本情報入力シート!L58="", "",基本情報入力シート!L58)</f>
        <v/>
      </c>
      <c r="H84" s="1116" t="str">
        <f>IF(基本情報入力シート!Q58="", "",基本情報入力シート!Q58)</f>
        <v/>
      </c>
      <c r="I84" s="1116" t="str">
        <f>IF(基本情報入力シート!V58="", "",基本情報入力シート!V58)</f>
        <v/>
      </c>
      <c r="J84" s="1116" t="str">
        <f>IF(基本情報入力シート!W58="", "",基本情報入力シート!W58)</f>
        <v/>
      </c>
      <c r="K84" s="1116" t="str">
        <f>IF(基本情報入力シート!X58="", "",基本情報入力シート!X58)</f>
        <v/>
      </c>
      <c r="L84" s="1121" t="str">
        <f>IF(基本情報入力シート!AC58=0, "",基本情報入力シート!AC58)</f>
        <v/>
      </c>
      <c r="M84" s="1124" t="str">
        <f>IF(基本情報入力シート!AD58="", "",基本情報入力シート!AD58)</f>
        <v/>
      </c>
      <c r="N84" s="1109"/>
      <c r="O84" s="1112" t="str">
        <f>IFERROR(VLOOKUP(K84,【参考】数式用２!$A$2:$AD$48,MATCH(N84,【参考】数式用２!$C$4:$AD$4,0)+2,0),"")</f>
        <v/>
      </c>
      <c r="P84" s="1061"/>
      <c r="Q84" s="1074" t="str">
        <f>IFERROR(VLOOKUP(K84,【参考】数式用２!$A$2:$AC$48,MATCH(P84,【参考】数式用２!$C$4:$AC$4,0)+2,0),"")</f>
        <v/>
      </c>
      <c r="R84" s="1077" t="s">
        <v>301</v>
      </c>
      <c r="S84" s="1065"/>
      <c r="T84" s="1068" t="s">
        <v>385</v>
      </c>
      <c r="U84" s="1065"/>
      <c r="V84" s="1068" t="s">
        <v>386</v>
      </c>
      <c r="W84" s="1065"/>
      <c r="X84" s="1068" t="s">
        <v>385</v>
      </c>
      <c r="Y84" s="1065"/>
      <c r="Z84" s="1068" t="s">
        <v>387</v>
      </c>
      <c r="AA84" s="1068" t="s">
        <v>209</v>
      </c>
      <c r="AB84" s="1068" t="str">
        <f>IF(S84&gt;=1,(W84*12+Y84)-(S84*12+U84)+1,"")</f>
        <v/>
      </c>
      <c r="AC84" s="1092" t="s">
        <v>388</v>
      </c>
      <c r="AD84" s="1071" t="str">
        <f>IFERROR(ROUNDDOWN(ROUND(L84*Q84,0)*M84,0)*AB84,"")</f>
        <v/>
      </c>
      <c r="AE84" s="1095" t="str">
        <f>IFERROR(ROUNDDOWN(ROUNDDOWN(ROUND(L84*VLOOKUP(K84,【参考】数式用２!$A$2:$AC$48,MATCH("処遇改善加算Ⅳ",【参考】数式用２!$C$4:$O$4,0)+2,0),0)*M84,0)*AB84*0.5,0), "")</f>
        <v/>
      </c>
      <c r="AF84" s="1080"/>
      <c r="AG84" s="1071" t="str">
        <f>IF(AND(AQ84&lt;&gt;"対象外", P84&lt;&gt;""),ROUNDDOWN(ROUND(L84*VLOOKUP(K84,【参考】数式用２!$A$2:$K$48,MATCH("ベア加算あり",【参考】数式用２!$C$4:$K$4,0)+2,0),0)*M84,0)*AB84,"")</f>
        <v/>
      </c>
      <c r="AH84" s="1089"/>
      <c r="AI84" s="1080"/>
      <c r="AJ84" s="1080"/>
      <c r="AK84" s="1083"/>
      <c r="AL84" s="1086"/>
      <c r="AM84" s="682" t="str">
        <f>IF(Q84="","",IF(Q84&lt;O84,"！加算の要件上は問題ありませんが、令和６年度末の加算率と比較して、令和７年度の加算率が低くなっています。",""))</f>
        <v/>
      </c>
      <c r="AN84" s="372"/>
      <c r="AO84" s="1100" t="str">
        <f>IF(K84&lt;&gt;"","Q列に色付け","")</f>
        <v/>
      </c>
      <c r="AP84" s="1064" t="str">
        <f>IF(AND(AE84&lt;&gt;0,AE84&lt;&gt;""),IF(AF84="○","入力済","未入力"),"")</f>
        <v/>
      </c>
      <c r="AQ84" s="918" t="str">
        <f>IFERROR((VLOOKUP(N84, 【参考】数式用２!$BE$5:$BE$13, 1,FALSE)), "対象外")</f>
        <v>対象外</v>
      </c>
      <c r="AR84" s="842" t="str">
        <f>IF(AG84&lt;&gt;"",IF(AH84="○","入力済","未入力"),"")</f>
        <v/>
      </c>
      <c r="AS84" s="842" t="str">
        <f>IF(AND(P84&lt;&gt;"", AI84=""), "未入力", "入力済")</f>
        <v>入力済</v>
      </c>
      <c r="AT84" s="842" t="str">
        <f>IF(AND(P84&lt;&gt;"", P84&lt;&gt;"処遇改善加算Ⅳ", AJ84=""), "未入力", "入力済")</f>
        <v>入力済</v>
      </c>
      <c r="AU84" s="842" t="str">
        <f>IFERROR(VLOOKUP(K84, 【参考】数式用２!$BB$5:$BC$48, 2, FALSE), "")</f>
        <v/>
      </c>
      <c r="AV84" s="842" t="str">
        <f>IF(AND(P84&lt;&gt;"処遇改善加算Ⅲ",P84&lt;&gt;"処遇改善加算Ⅳ", P84&lt;&gt;"", AU84&lt;&gt;"対象外"), 1,"")</f>
        <v/>
      </c>
      <c r="AW84" s="842" t="str">
        <f>IFERROR("_"&amp;VLOOKUP(K84, 【参考】数式用２!$AG$2:$AH$48, 2, FALSE), "")</f>
        <v/>
      </c>
      <c r="AX84" s="1103" t="str">
        <f>IF(AND(P84="処遇改善加算Ⅰ", AL84=""), "未入力","入力済")</f>
        <v>入力済</v>
      </c>
      <c r="AY84" s="1100" t="str">
        <f>G84</f>
        <v/>
      </c>
      <c r="AZ84"/>
      <c r="BA84"/>
      <c r="BB84"/>
      <c r="BC84"/>
      <c r="BD84"/>
      <c r="BE84"/>
      <c r="BF84"/>
      <c r="BG84"/>
    </row>
    <row r="85" spans="1:59" ht="14.25">
      <c r="A85" s="1105"/>
      <c r="B85" s="1117"/>
      <c r="C85" s="1118"/>
      <c r="D85" s="1118"/>
      <c r="E85" s="1118"/>
      <c r="F85" s="1118"/>
      <c r="G85" s="1118"/>
      <c r="H85" s="1118"/>
      <c r="I85" s="1118"/>
      <c r="J85" s="1118"/>
      <c r="K85" s="1118"/>
      <c r="L85" s="1122"/>
      <c r="M85" s="1125"/>
      <c r="N85" s="1110"/>
      <c r="O85" s="1113"/>
      <c r="P85" s="1062"/>
      <c r="Q85" s="1075"/>
      <c r="R85" s="1078"/>
      <c r="S85" s="1066"/>
      <c r="T85" s="1069"/>
      <c r="U85" s="1066"/>
      <c r="V85" s="1069"/>
      <c r="W85" s="1066"/>
      <c r="X85" s="1069"/>
      <c r="Y85" s="1066"/>
      <c r="Z85" s="1069"/>
      <c r="AA85" s="1069"/>
      <c r="AB85" s="1069"/>
      <c r="AC85" s="1093"/>
      <c r="AD85" s="1072"/>
      <c r="AE85" s="1096"/>
      <c r="AF85" s="1081"/>
      <c r="AG85" s="1072"/>
      <c r="AH85" s="1090"/>
      <c r="AI85" s="1081"/>
      <c r="AJ85" s="1081"/>
      <c r="AK85" s="1084"/>
      <c r="AL85" s="1087"/>
      <c r="AM85" s="1098"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01"/>
      <c r="AP85" s="1064"/>
      <c r="AQ85" s="919"/>
      <c r="AR85" s="842"/>
      <c r="AS85" s="842"/>
      <c r="AT85" s="842"/>
      <c r="AU85" s="842"/>
      <c r="AV85" s="842"/>
      <c r="AW85" s="842"/>
      <c r="AX85" s="1103"/>
      <c r="AY85" s="1101"/>
      <c r="AZ85"/>
      <c r="BA85"/>
      <c r="BB85"/>
      <c r="BC85"/>
      <c r="BD85"/>
      <c r="BE85"/>
      <c r="BF85"/>
      <c r="BG85"/>
    </row>
    <row r="86" spans="1:59" ht="14.25">
      <c r="A86" s="1106"/>
      <c r="B86" s="1117"/>
      <c r="C86" s="1118"/>
      <c r="D86" s="1118"/>
      <c r="E86" s="1118"/>
      <c r="F86" s="1118"/>
      <c r="G86" s="1118"/>
      <c r="H86" s="1118"/>
      <c r="I86" s="1118"/>
      <c r="J86" s="1118"/>
      <c r="K86" s="1118"/>
      <c r="L86" s="1122"/>
      <c r="M86" s="1125"/>
      <c r="N86" s="1110"/>
      <c r="O86" s="1113"/>
      <c r="P86" s="1062"/>
      <c r="Q86" s="1075"/>
      <c r="R86" s="1078"/>
      <c r="S86" s="1066"/>
      <c r="T86" s="1069"/>
      <c r="U86" s="1066"/>
      <c r="V86" s="1069"/>
      <c r="W86" s="1066"/>
      <c r="X86" s="1069"/>
      <c r="Y86" s="1066"/>
      <c r="Z86" s="1069"/>
      <c r="AA86" s="1069"/>
      <c r="AB86" s="1069"/>
      <c r="AC86" s="1093"/>
      <c r="AD86" s="1072"/>
      <c r="AE86" s="1096"/>
      <c r="AF86" s="1081"/>
      <c r="AG86" s="1072"/>
      <c r="AH86" s="1090"/>
      <c r="AI86" s="1081"/>
      <c r="AJ86" s="1081"/>
      <c r="AK86" s="1084"/>
      <c r="AL86" s="1087"/>
      <c r="AM86" s="1099"/>
      <c r="AN86" s="372"/>
      <c r="AO86" s="1101"/>
      <c r="AP86" s="1064"/>
      <c r="AQ86" s="919"/>
      <c r="AR86" s="842"/>
      <c r="AS86" s="842"/>
      <c r="AT86" s="842"/>
      <c r="AU86" s="842"/>
      <c r="AV86" s="842"/>
      <c r="AW86" s="842"/>
      <c r="AX86" s="1103"/>
      <c r="AY86" s="1101"/>
      <c r="AZ86"/>
      <c r="BA86"/>
      <c r="BB86"/>
      <c r="BC86"/>
      <c r="BD86"/>
      <c r="BE86"/>
      <c r="BF86"/>
      <c r="BG86"/>
    </row>
    <row r="87" spans="1:59" ht="30" customHeight="1" thickBot="1">
      <c r="A87" s="1107"/>
      <c r="B87" s="1119"/>
      <c r="C87" s="1120"/>
      <c r="D87" s="1120"/>
      <c r="E87" s="1120"/>
      <c r="F87" s="1120"/>
      <c r="G87" s="1120"/>
      <c r="H87" s="1120"/>
      <c r="I87" s="1120"/>
      <c r="J87" s="1120"/>
      <c r="K87" s="1120"/>
      <c r="L87" s="1123"/>
      <c r="M87" s="1126"/>
      <c r="N87" s="1111"/>
      <c r="O87" s="1114"/>
      <c r="P87" s="1063"/>
      <c r="Q87" s="1076"/>
      <c r="R87" s="1079"/>
      <c r="S87" s="1067"/>
      <c r="T87" s="1070"/>
      <c r="U87" s="1067"/>
      <c r="V87" s="1070"/>
      <c r="W87" s="1067"/>
      <c r="X87" s="1070"/>
      <c r="Y87" s="1067"/>
      <c r="Z87" s="1070"/>
      <c r="AA87" s="1070"/>
      <c r="AB87" s="1070"/>
      <c r="AC87" s="1094"/>
      <c r="AD87" s="1073"/>
      <c r="AE87" s="1097"/>
      <c r="AF87" s="1082"/>
      <c r="AG87" s="1073"/>
      <c r="AH87" s="1091"/>
      <c r="AI87" s="1082"/>
      <c r="AJ87" s="1082"/>
      <c r="AK87" s="1085"/>
      <c r="AL87" s="1088"/>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02"/>
      <c r="AP87" s="1064"/>
      <c r="AQ87" s="920"/>
      <c r="AR87" s="842"/>
      <c r="AS87" s="842"/>
      <c r="AT87" s="842"/>
      <c r="AU87" s="842"/>
      <c r="AV87" s="842"/>
      <c r="AW87" s="842"/>
      <c r="AX87" s="1103"/>
      <c r="AY87" s="1102"/>
      <c r="AZ87"/>
      <c r="BA87"/>
      <c r="BB87"/>
      <c r="BC87"/>
      <c r="BD87"/>
      <c r="BE87"/>
      <c r="BF87"/>
      <c r="BG87"/>
    </row>
    <row r="88" spans="1:59" ht="30" customHeight="1">
      <c r="A88" s="1104">
        <v>20</v>
      </c>
      <c r="B88" s="1115" t="str">
        <f>IF(基本情報入力シート!B59="", "",基本情報入力シート!B59)</f>
        <v/>
      </c>
      <c r="C88" s="1116"/>
      <c r="D88" s="1116"/>
      <c r="E88" s="1116"/>
      <c r="F88" s="1116"/>
      <c r="G88" s="1116" t="str">
        <f>IF(基本情報入力シート!L59="", "",基本情報入力シート!L59)</f>
        <v/>
      </c>
      <c r="H88" s="1116" t="str">
        <f>IF(基本情報入力シート!Q59="", "",基本情報入力シート!Q59)</f>
        <v/>
      </c>
      <c r="I88" s="1116" t="str">
        <f>IF(基本情報入力シート!V59="", "",基本情報入力シート!V59)</f>
        <v/>
      </c>
      <c r="J88" s="1116" t="str">
        <f>IF(基本情報入力シート!W59="", "",基本情報入力シート!W59)</f>
        <v/>
      </c>
      <c r="K88" s="1116" t="str">
        <f>IF(基本情報入力シート!X59="", "",基本情報入力シート!X59)</f>
        <v/>
      </c>
      <c r="L88" s="1121" t="str">
        <f>IF(基本情報入力シート!AC59=0, "",基本情報入力シート!AC59)</f>
        <v/>
      </c>
      <c r="M88" s="1124" t="str">
        <f>IF(基本情報入力シート!AD59="", "",基本情報入力シート!AD59)</f>
        <v/>
      </c>
      <c r="N88" s="1109"/>
      <c r="O88" s="1112" t="str">
        <f>IFERROR(VLOOKUP(K88,【参考】数式用２!$A$2:$AD$48,MATCH(N88,【参考】数式用２!$C$4:$AD$4,0)+2,0),"")</f>
        <v/>
      </c>
      <c r="P88" s="1061"/>
      <c r="Q88" s="1074" t="str">
        <f>IFERROR(VLOOKUP(K88,【参考】数式用２!$A$2:$AC$48,MATCH(P88,【参考】数式用２!$C$4:$AC$4,0)+2,0),"")</f>
        <v/>
      </c>
      <c r="R88" s="1077" t="s">
        <v>301</v>
      </c>
      <c r="S88" s="1065"/>
      <c r="T88" s="1068" t="s">
        <v>385</v>
      </c>
      <c r="U88" s="1065"/>
      <c r="V88" s="1068" t="s">
        <v>386</v>
      </c>
      <c r="W88" s="1065"/>
      <c r="X88" s="1068" t="s">
        <v>385</v>
      </c>
      <c r="Y88" s="1065"/>
      <c r="Z88" s="1068" t="s">
        <v>387</v>
      </c>
      <c r="AA88" s="1068" t="s">
        <v>209</v>
      </c>
      <c r="AB88" s="1068" t="str">
        <f>IF(S88&gt;=1,(W88*12+Y88)-(S88*12+U88)+1,"")</f>
        <v/>
      </c>
      <c r="AC88" s="1092" t="s">
        <v>388</v>
      </c>
      <c r="AD88" s="1071" t="str">
        <f>IFERROR(ROUNDDOWN(ROUND(L88*Q88,0)*M88,0)*AB88,"")</f>
        <v/>
      </c>
      <c r="AE88" s="1095" t="str">
        <f>IFERROR(ROUNDDOWN(ROUNDDOWN(ROUND(L88*VLOOKUP(K88,【参考】数式用２!$A$2:$AC$48,MATCH("処遇改善加算Ⅳ",【参考】数式用２!$C$4:$O$4,0)+2,0),0)*M88,0)*AB88*0.5,0), "")</f>
        <v/>
      </c>
      <c r="AF88" s="1080"/>
      <c r="AG88" s="1071" t="str">
        <f>IF(AND(AQ88&lt;&gt;"対象外", P88&lt;&gt;""),ROUNDDOWN(ROUND(L88*VLOOKUP(K88,【参考】数式用２!$A$2:$K$48,MATCH("ベア加算あり",【参考】数式用２!$C$4:$K$4,0)+2,0),0)*M88,0)*AB88,"")</f>
        <v/>
      </c>
      <c r="AH88" s="1089"/>
      <c r="AI88" s="1080"/>
      <c r="AJ88" s="1080"/>
      <c r="AK88" s="1083"/>
      <c r="AL88" s="1086"/>
      <c r="AM88" s="682" t="str">
        <f>IF(Q88="","",IF(Q88&lt;O88,"！加算の要件上は問題ありませんが、令和６年度末の加算率と比較して、令和７年度の加算率が低くなっています。",""))</f>
        <v/>
      </c>
      <c r="AN88" s="372"/>
      <c r="AO88" s="1100" t="str">
        <f>IF(K88&lt;&gt;"","Q列に色付け","")</f>
        <v/>
      </c>
      <c r="AP88" s="1064" t="str">
        <f>IF(AND(AE88&lt;&gt;0,AE88&lt;&gt;""),IF(AF88="○","入力済","未入力"),"")</f>
        <v/>
      </c>
      <c r="AQ88" s="918" t="str">
        <f>IFERROR((VLOOKUP(N88, 【参考】数式用２!$BE$5:$BE$13, 1,FALSE)), "対象外")</f>
        <v>対象外</v>
      </c>
      <c r="AR88" s="842" t="str">
        <f>IF(AG88&lt;&gt;"",IF(AH88="○","入力済","未入力"),"")</f>
        <v/>
      </c>
      <c r="AS88" s="842" t="str">
        <f>IF(AND(P88&lt;&gt;"", AI88=""), "未入力", "入力済")</f>
        <v>入力済</v>
      </c>
      <c r="AT88" s="842" t="str">
        <f>IF(AND(P88&lt;&gt;"", P88&lt;&gt;"処遇改善加算Ⅳ", AJ88=""), "未入力", "入力済")</f>
        <v>入力済</v>
      </c>
      <c r="AU88" s="842" t="str">
        <f>IFERROR(VLOOKUP(K88, 【参考】数式用２!$BB$5:$BC$48, 2, FALSE), "")</f>
        <v/>
      </c>
      <c r="AV88" s="842" t="str">
        <f>IF(AND(P88&lt;&gt;"処遇改善加算Ⅲ",P88&lt;&gt;"処遇改善加算Ⅳ", P88&lt;&gt;"", AU88&lt;&gt;"対象外"), 1,"")</f>
        <v/>
      </c>
      <c r="AW88" s="842" t="str">
        <f>IFERROR("_"&amp;VLOOKUP(K88, 【参考】数式用２!$AG$2:$AH$48, 2, FALSE), "")</f>
        <v/>
      </c>
      <c r="AX88" s="1103" t="str">
        <f>IF(AND(P88="処遇改善加算Ⅰ", AL88=""), "未入力","入力済")</f>
        <v>入力済</v>
      </c>
      <c r="AY88" s="1100" t="str">
        <f>G88</f>
        <v/>
      </c>
      <c r="AZ88"/>
      <c r="BA88"/>
      <c r="BB88"/>
      <c r="BC88"/>
      <c r="BD88"/>
      <c r="BE88"/>
      <c r="BF88"/>
      <c r="BG88"/>
    </row>
    <row r="89" spans="1:59" ht="14.25">
      <c r="A89" s="1105"/>
      <c r="B89" s="1117"/>
      <c r="C89" s="1118"/>
      <c r="D89" s="1118"/>
      <c r="E89" s="1118"/>
      <c r="F89" s="1118"/>
      <c r="G89" s="1118"/>
      <c r="H89" s="1118"/>
      <c r="I89" s="1118"/>
      <c r="J89" s="1118"/>
      <c r="K89" s="1118"/>
      <c r="L89" s="1122"/>
      <c r="M89" s="1125"/>
      <c r="N89" s="1110"/>
      <c r="O89" s="1113"/>
      <c r="P89" s="1062"/>
      <c r="Q89" s="1075"/>
      <c r="R89" s="1078"/>
      <c r="S89" s="1066"/>
      <c r="T89" s="1069"/>
      <c r="U89" s="1066"/>
      <c r="V89" s="1069"/>
      <c r="W89" s="1066"/>
      <c r="X89" s="1069"/>
      <c r="Y89" s="1066"/>
      <c r="Z89" s="1069"/>
      <c r="AA89" s="1069"/>
      <c r="AB89" s="1069"/>
      <c r="AC89" s="1093"/>
      <c r="AD89" s="1072"/>
      <c r="AE89" s="1096"/>
      <c r="AF89" s="1081"/>
      <c r="AG89" s="1072"/>
      <c r="AH89" s="1090"/>
      <c r="AI89" s="1081"/>
      <c r="AJ89" s="1081"/>
      <c r="AK89" s="1084"/>
      <c r="AL89" s="1087"/>
      <c r="AM89" s="1098"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01"/>
      <c r="AP89" s="1064"/>
      <c r="AQ89" s="919"/>
      <c r="AR89" s="842"/>
      <c r="AS89" s="842"/>
      <c r="AT89" s="842"/>
      <c r="AU89" s="842"/>
      <c r="AV89" s="842"/>
      <c r="AW89" s="842"/>
      <c r="AX89" s="1103"/>
      <c r="AY89" s="1101"/>
      <c r="AZ89"/>
      <c r="BA89"/>
      <c r="BB89"/>
      <c r="BC89"/>
      <c r="BD89"/>
      <c r="BE89"/>
      <c r="BF89"/>
      <c r="BG89"/>
    </row>
    <row r="90" spans="1:59" ht="14.25">
      <c r="A90" s="1106"/>
      <c r="B90" s="1117"/>
      <c r="C90" s="1118"/>
      <c r="D90" s="1118"/>
      <c r="E90" s="1118"/>
      <c r="F90" s="1118"/>
      <c r="G90" s="1118"/>
      <c r="H90" s="1118"/>
      <c r="I90" s="1118"/>
      <c r="J90" s="1118"/>
      <c r="K90" s="1118"/>
      <c r="L90" s="1122"/>
      <c r="M90" s="1125"/>
      <c r="N90" s="1110"/>
      <c r="O90" s="1113"/>
      <c r="P90" s="1062"/>
      <c r="Q90" s="1075"/>
      <c r="R90" s="1078"/>
      <c r="S90" s="1066"/>
      <c r="T90" s="1069"/>
      <c r="U90" s="1066"/>
      <c r="V90" s="1069"/>
      <c r="W90" s="1066"/>
      <c r="X90" s="1069"/>
      <c r="Y90" s="1066"/>
      <c r="Z90" s="1069"/>
      <c r="AA90" s="1069"/>
      <c r="AB90" s="1069"/>
      <c r="AC90" s="1093"/>
      <c r="AD90" s="1072"/>
      <c r="AE90" s="1096"/>
      <c r="AF90" s="1081"/>
      <c r="AG90" s="1072"/>
      <c r="AH90" s="1090"/>
      <c r="AI90" s="1081"/>
      <c r="AJ90" s="1081"/>
      <c r="AK90" s="1084"/>
      <c r="AL90" s="1087"/>
      <c r="AM90" s="1099"/>
      <c r="AN90" s="372"/>
      <c r="AO90" s="1101"/>
      <c r="AP90" s="1064"/>
      <c r="AQ90" s="919"/>
      <c r="AR90" s="842"/>
      <c r="AS90" s="842"/>
      <c r="AT90" s="842"/>
      <c r="AU90" s="842"/>
      <c r="AV90" s="842"/>
      <c r="AW90" s="842"/>
      <c r="AX90" s="1103"/>
      <c r="AY90" s="1101"/>
      <c r="AZ90"/>
      <c r="BA90"/>
      <c r="BB90"/>
      <c r="BC90"/>
      <c r="BD90"/>
      <c r="BE90"/>
      <c r="BF90"/>
      <c r="BG90"/>
    </row>
    <row r="91" spans="1:59" ht="30" customHeight="1" thickBot="1">
      <c r="A91" s="1107"/>
      <c r="B91" s="1119"/>
      <c r="C91" s="1120"/>
      <c r="D91" s="1120"/>
      <c r="E91" s="1120"/>
      <c r="F91" s="1120"/>
      <c r="G91" s="1120"/>
      <c r="H91" s="1120"/>
      <c r="I91" s="1120"/>
      <c r="J91" s="1120"/>
      <c r="K91" s="1120"/>
      <c r="L91" s="1123"/>
      <c r="M91" s="1126"/>
      <c r="N91" s="1111"/>
      <c r="O91" s="1114"/>
      <c r="P91" s="1063"/>
      <c r="Q91" s="1076"/>
      <c r="R91" s="1079"/>
      <c r="S91" s="1067"/>
      <c r="T91" s="1070"/>
      <c r="U91" s="1067"/>
      <c r="V91" s="1070"/>
      <c r="W91" s="1067"/>
      <c r="X91" s="1070"/>
      <c r="Y91" s="1067"/>
      <c r="Z91" s="1070"/>
      <c r="AA91" s="1070"/>
      <c r="AB91" s="1070"/>
      <c r="AC91" s="1094"/>
      <c r="AD91" s="1073"/>
      <c r="AE91" s="1097"/>
      <c r="AF91" s="1082"/>
      <c r="AG91" s="1073"/>
      <c r="AH91" s="1091"/>
      <c r="AI91" s="1082"/>
      <c r="AJ91" s="1082"/>
      <c r="AK91" s="1085"/>
      <c r="AL91" s="1088"/>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01"/>
      <c r="AP91" s="1064"/>
      <c r="AQ91" s="920"/>
      <c r="AR91" s="842"/>
      <c r="AS91" s="842"/>
      <c r="AT91" s="842"/>
      <c r="AU91" s="842"/>
      <c r="AV91" s="842"/>
      <c r="AW91" s="842"/>
      <c r="AX91" s="1103"/>
      <c r="AY91" s="1102"/>
      <c r="AZ91"/>
      <c r="BA91"/>
      <c r="BB91"/>
      <c r="BC91"/>
      <c r="BD91"/>
      <c r="BE91"/>
      <c r="BF91"/>
      <c r="BG91"/>
    </row>
    <row r="92" spans="1:59" ht="30" customHeight="1">
      <c r="A92" s="1104">
        <v>21</v>
      </c>
      <c r="B92" s="1115" t="str">
        <f>IF(基本情報入力シート!B60="", "",基本情報入力シート!B60)</f>
        <v/>
      </c>
      <c r="C92" s="1116"/>
      <c r="D92" s="1116"/>
      <c r="E92" s="1116"/>
      <c r="F92" s="1116"/>
      <c r="G92" s="1116" t="str">
        <f>IF(基本情報入力シート!L60="", "",基本情報入力シート!L60)</f>
        <v/>
      </c>
      <c r="H92" s="1116" t="str">
        <f>IF(基本情報入力シート!Q60="", "",基本情報入力シート!Q60)</f>
        <v/>
      </c>
      <c r="I92" s="1116" t="str">
        <f>IF(基本情報入力シート!V60="", "",基本情報入力シート!V60)</f>
        <v/>
      </c>
      <c r="J92" s="1116" t="str">
        <f>IF(基本情報入力シート!W60="", "",基本情報入力シート!W60)</f>
        <v/>
      </c>
      <c r="K92" s="1116" t="str">
        <f>IF(基本情報入力シート!X60="", "",基本情報入力シート!X60)</f>
        <v/>
      </c>
      <c r="L92" s="1121" t="str">
        <f>IF(基本情報入力シート!AC60=0, "",基本情報入力シート!AC60)</f>
        <v/>
      </c>
      <c r="M92" s="1124" t="str">
        <f>IF(基本情報入力シート!AD60="", "",基本情報入力シート!AD60)</f>
        <v/>
      </c>
      <c r="N92" s="1109"/>
      <c r="O92" s="1112" t="str">
        <f>IFERROR(VLOOKUP(K92,【参考】数式用２!$A$2:$AD$48,MATCH(N92,【参考】数式用２!$C$4:$AD$4,0)+2,0),"")</f>
        <v/>
      </c>
      <c r="P92" s="1061"/>
      <c r="Q92" s="1074" t="str">
        <f>IFERROR(VLOOKUP(K92,【参考】数式用２!$A$2:$AC$48,MATCH(P92,【参考】数式用２!$C$4:$AC$4,0)+2,0),"")</f>
        <v/>
      </c>
      <c r="R92" s="1077" t="s">
        <v>301</v>
      </c>
      <c r="S92" s="1065"/>
      <c r="T92" s="1068" t="s">
        <v>385</v>
      </c>
      <c r="U92" s="1065"/>
      <c r="V92" s="1068" t="s">
        <v>386</v>
      </c>
      <c r="W92" s="1065"/>
      <c r="X92" s="1068" t="s">
        <v>385</v>
      </c>
      <c r="Y92" s="1065"/>
      <c r="Z92" s="1068" t="s">
        <v>387</v>
      </c>
      <c r="AA92" s="1068" t="s">
        <v>209</v>
      </c>
      <c r="AB92" s="1068" t="str">
        <f>IF(S92&gt;=1,(W92*12+Y92)-(S92*12+U92)+1,"")</f>
        <v/>
      </c>
      <c r="AC92" s="1092" t="s">
        <v>388</v>
      </c>
      <c r="AD92" s="1071" t="str">
        <f>IFERROR(ROUNDDOWN(ROUND(L92*Q92,0)*M92,0)*AB92,"")</f>
        <v/>
      </c>
      <c r="AE92" s="1095" t="str">
        <f>IFERROR(ROUNDDOWN(ROUNDDOWN(ROUND(L92*VLOOKUP(K92,【参考】数式用２!$A$2:$AC$48,MATCH("処遇改善加算Ⅳ",【参考】数式用２!$C$4:$O$4,0)+2,0),0)*M92,0)*AB92*0.5,0), "")</f>
        <v/>
      </c>
      <c r="AF92" s="1080"/>
      <c r="AG92" s="1071" t="str">
        <f>IF(AND(AQ92&lt;&gt;"対象外", P92&lt;&gt;""),ROUNDDOWN(ROUND(L92*VLOOKUP(K92,【参考】数式用２!$A$2:$K$48,MATCH("ベア加算あり",【参考】数式用２!$C$4:$K$4,0)+2,0),0)*M92,0)*AB92,"")</f>
        <v/>
      </c>
      <c r="AH92" s="1089"/>
      <c r="AI92" s="1080"/>
      <c r="AJ92" s="1080"/>
      <c r="AK92" s="1083"/>
      <c r="AL92" s="1086"/>
      <c r="AM92" s="682" t="str">
        <f>IF(Q92="","",IF(Q92&lt;O92,"！加算の要件上は問題ありませんが、令和６年度末の加算率と比較して、令和７年度の加算率が低くなっています。",""))</f>
        <v/>
      </c>
      <c r="AN92" s="372"/>
      <c r="AO92" s="1100" t="str">
        <f>IF(K92&lt;&gt;"","Q列に色付け","")</f>
        <v/>
      </c>
      <c r="AP92" s="1064" t="str">
        <f>IF(AND(AE92&lt;&gt;0,AE92&lt;&gt;""),IF(AF92="○","入力済","未入力"),"")</f>
        <v/>
      </c>
      <c r="AQ92" s="918" t="str">
        <f>IFERROR((VLOOKUP(N92, 【参考】数式用２!$BE$5:$BE$13, 1,FALSE)), "対象外")</f>
        <v>対象外</v>
      </c>
      <c r="AR92" s="842" t="str">
        <f>IF(AG92&lt;&gt;"",IF(AH92="○","入力済","未入力"),"")</f>
        <v/>
      </c>
      <c r="AS92" s="842" t="str">
        <f>IF(AND(P92&lt;&gt;"", AI92=""), "未入力", "入力済")</f>
        <v>入力済</v>
      </c>
      <c r="AT92" s="842" t="str">
        <f>IF(AND(P92&lt;&gt;"", P92&lt;&gt;"処遇改善加算Ⅳ", AJ92=""), "未入力", "入力済")</f>
        <v>入力済</v>
      </c>
      <c r="AU92" s="842" t="str">
        <f>IFERROR(VLOOKUP(K92, 【参考】数式用２!$BB$5:$BC$48, 2, FALSE), "")</f>
        <v/>
      </c>
      <c r="AV92" s="842" t="str">
        <f>IF(AND(P92&lt;&gt;"処遇改善加算Ⅲ",P92&lt;&gt;"処遇改善加算Ⅳ", P92&lt;&gt;"", AU92&lt;&gt;"対象外"), 1,"")</f>
        <v/>
      </c>
      <c r="AW92" s="842" t="str">
        <f>IFERROR("_"&amp;VLOOKUP(K92, 【参考】数式用２!$AG$2:$AH$48, 2, FALSE), "")</f>
        <v/>
      </c>
      <c r="AX92" s="1103" t="str">
        <f>IF(AND(P92="処遇改善加算Ⅰ", AL92=""), "未入力","入力済")</f>
        <v>入力済</v>
      </c>
      <c r="AY92" s="1100" t="str">
        <f>G92</f>
        <v/>
      </c>
      <c r="AZ92"/>
      <c r="BA92"/>
      <c r="BB92"/>
      <c r="BC92"/>
      <c r="BD92"/>
      <c r="BE92"/>
      <c r="BF92"/>
      <c r="BG92"/>
    </row>
    <row r="93" spans="1:59" ht="14.25">
      <c r="A93" s="1105"/>
      <c r="B93" s="1117"/>
      <c r="C93" s="1118"/>
      <c r="D93" s="1118"/>
      <c r="E93" s="1118"/>
      <c r="F93" s="1118"/>
      <c r="G93" s="1118"/>
      <c r="H93" s="1118"/>
      <c r="I93" s="1118"/>
      <c r="J93" s="1118"/>
      <c r="K93" s="1118"/>
      <c r="L93" s="1122"/>
      <c r="M93" s="1125"/>
      <c r="N93" s="1110"/>
      <c r="O93" s="1113"/>
      <c r="P93" s="1062"/>
      <c r="Q93" s="1075"/>
      <c r="R93" s="1078"/>
      <c r="S93" s="1066"/>
      <c r="T93" s="1069"/>
      <c r="U93" s="1066"/>
      <c r="V93" s="1069"/>
      <c r="W93" s="1066"/>
      <c r="X93" s="1069"/>
      <c r="Y93" s="1066"/>
      <c r="Z93" s="1069"/>
      <c r="AA93" s="1069"/>
      <c r="AB93" s="1069"/>
      <c r="AC93" s="1093"/>
      <c r="AD93" s="1072"/>
      <c r="AE93" s="1096"/>
      <c r="AF93" s="1081"/>
      <c r="AG93" s="1072"/>
      <c r="AH93" s="1090"/>
      <c r="AI93" s="1081"/>
      <c r="AJ93" s="1081"/>
      <c r="AK93" s="1084"/>
      <c r="AL93" s="1087"/>
      <c r="AM93" s="1098"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01"/>
      <c r="AP93" s="1064"/>
      <c r="AQ93" s="919"/>
      <c r="AR93" s="842"/>
      <c r="AS93" s="842"/>
      <c r="AT93" s="842"/>
      <c r="AU93" s="842"/>
      <c r="AV93" s="842"/>
      <c r="AW93" s="842"/>
      <c r="AX93" s="1103"/>
      <c r="AY93" s="1101"/>
      <c r="AZ93"/>
      <c r="BA93"/>
      <c r="BB93"/>
      <c r="BC93"/>
      <c r="BD93"/>
      <c r="BE93"/>
      <c r="BF93"/>
      <c r="BG93"/>
    </row>
    <row r="94" spans="1:59" ht="14.25">
      <c r="A94" s="1106"/>
      <c r="B94" s="1117"/>
      <c r="C94" s="1118"/>
      <c r="D94" s="1118"/>
      <c r="E94" s="1118"/>
      <c r="F94" s="1118"/>
      <c r="G94" s="1118"/>
      <c r="H94" s="1118"/>
      <c r="I94" s="1118"/>
      <c r="J94" s="1118"/>
      <c r="K94" s="1118"/>
      <c r="L94" s="1122"/>
      <c r="M94" s="1125"/>
      <c r="N94" s="1110"/>
      <c r="O94" s="1113"/>
      <c r="P94" s="1062"/>
      <c r="Q94" s="1075"/>
      <c r="R94" s="1078"/>
      <c r="S94" s="1066"/>
      <c r="T94" s="1069"/>
      <c r="U94" s="1066"/>
      <c r="V94" s="1069"/>
      <c r="W94" s="1066"/>
      <c r="X94" s="1069"/>
      <c r="Y94" s="1066"/>
      <c r="Z94" s="1069"/>
      <c r="AA94" s="1069"/>
      <c r="AB94" s="1069"/>
      <c r="AC94" s="1093"/>
      <c r="AD94" s="1072"/>
      <c r="AE94" s="1096"/>
      <c r="AF94" s="1081"/>
      <c r="AG94" s="1072"/>
      <c r="AH94" s="1090"/>
      <c r="AI94" s="1081"/>
      <c r="AJ94" s="1081"/>
      <c r="AK94" s="1084"/>
      <c r="AL94" s="1087"/>
      <c r="AM94" s="1099"/>
      <c r="AN94" s="372"/>
      <c r="AO94" s="1101"/>
      <c r="AP94" s="1064"/>
      <c r="AQ94" s="919"/>
      <c r="AR94" s="842"/>
      <c r="AS94" s="842"/>
      <c r="AT94" s="842"/>
      <c r="AU94" s="842"/>
      <c r="AV94" s="842"/>
      <c r="AW94" s="842"/>
      <c r="AX94" s="1103"/>
      <c r="AY94" s="1101"/>
      <c r="AZ94"/>
      <c r="BA94"/>
      <c r="BB94"/>
      <c r="BC94"/>
      <c r="BD94"/>
      <c r="BE94"/>
      <c r="BF94"/>
      <c r="BG94"/>
    </row>
    <row r="95" spans="1:59" ht="30" customHeight="1" thickBot="1">
      <c r="A95" s="1107"/>
      <c r="B95" s="1119"/>
      <c r="C95" s="1120"/>
      <c r="D95" s="1120"/>
      <c r="E95" s="1120"/>
      <c r="F95" s="1120"/>
      <c r="G95" s="1120"/>
      <c r="H95" s="1120"/>
      <c r="I95" s="1120"/>
      <c r="J95" s="1120"/>
      <c r="K95" s="1120"/>
      <c r="L95" s="1123"/>
      <c r="M95" s="1126"/>
      <c r="N95" s="1111"/>
      <c r="O95" s="1114"/>
      <c r="P95" s="1063"/>
      <c r="Q95" s="1076"/>
      <c r="R95" s="1079"/>
      <c r="S95" s="1067"/>
      <c r="T95" s="1070"/>
      <c r="U95" s="1067"/>
      <c r="V95" s="1070"/>
      <c r="W95" s="1067"/>
      <c r="X95" s="1070"/>
      <c r="Y95" s="1067"/>
      <c r="Z95" s="1070"/>
      <c r="AA95" s="1070"/>
      <c r="AB95" s="1070"/>
      <c r="AC95" s="1094"/>
      <c r="AD95" s="1073"/>
      <c r="AE95" s="1097"/>
      <c r="AF95" s="1082"/>
      <c r="AG95" s="1073"/>
      <c r="AH95" s="1091"/>
      <c r="AI95" s="1082"/>
      <c r="AJ95" s="1082"/>
      <c r="AK95" s="1085"/>
      <c r="AL95" s="1088"/>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02"/>
      <c r="AP95" s="1064"/>
      <c r="AQ95" s="920"/>
      <c r="AR95" s="842"/>
      <c r="AS95" s="842"/>
      <c r="AT95" s="842"/>
      <c r="AU95" s="842"/>
      <c r="AV95" s="842"/>
      <c r="AW95" s="842"/>
      <c r="AX95" s="1103"/>
      <c r="AY95" s="1102"/>
      <c r="AZ95"/>
      <c r="BA95"/>
      <c r="BB95"/>
      <c r="BC95"/>
      <c r="BD95"/>
      <c r="BE95"/>
      <c r="BF95"/>
      <c r="BG95"/>
    </row>
    <row r="96" spans="1:59" ht="30" customHeight="1">
      <c r="A96" s="1108">
        <v>22</v>
      </c>
      <c r="B96" s="1206" t="str">
        <f>IF(基本情報入力シート!B61="", "",基本情報入力シート!B61)</f>
        <v/>
      </c>
      <c r="C96" s="1207"/>
      <c r="D96" s="1207"/>
      <c r="E96" s="1207"/>
      <c r="F96" s="1208"/>
      <c r="G96" s="1215" t="str">
        <f>IF(基本情報入力シート!L61="", "",基本情報入力シート!L61)</f>
        <v/>
      </c>
      <c r="H96" s="1215" t="str">
        <f>IF(基本情報入力シート!Q61="", "",基本情報入力シート!Q61)</f>
        <v/>
      </c>
      <c r="I96" s="1215" t="str">
        <f>IF(基本情報入力シート!V61="", "",基本情報入力シート!V61)</f>
        <v/>
      </c>
      <c r="J96" s="1215" t="str">
        <f>IF(基本情報入力シート!W61="", "",基本情報入力シート!W61)</f>
        <v/>
      </c>
      <c r="K96" s="1215" t="str">
        <f>IF(基本情報入力シート!X61="", "",基本情報入力シート!X61)</f>
        <v/>
      </c>
      <c r="L96" s="1218" t="str">
        <f>IF(基本情報入力シート!AC61=0, "",基本情報入力シート!AC61)</f>
        <v/>
      </c>
      <c r="M96" s="1221" t="str">
        <f>IF(基本情報入力シート!AD61="", "",基本情報入力シート!AD61)</f>
        <v/>
      </c>
      <c r="N96" s="1109"/>
      <c r="O96" s="1112" t="str">
        <f>IFERROR(VLOOKUP(K96,【参考】数式用２!$A$2:$AD$48,MATCH(N96,【参考】数式用２!$C$4:$AD$4,0)+2,0),"")</f>
        <v/>
      </c>
      <c r="P96" s="1061"/>
      <c r="Q96" s="1074" t="str">
        <f>IFERROR(VLOOKUP(K96,【参考】数式用２!$A$2:$AC$48,MATCH(P96,【参考】数式用２!$C$4:$AC$4,0)+2,0),"")</f>
        <v/>
      </c>
      <c r="R96" s="1077" t="s">
        <v>301</v>
      </c>
      <c r="S96" s="1065"/>
      <c r="T96" s="1068" t="s">
        <v>385</v>
      </c>
      <c r="U96" s="1065"/>
      <c r="V96" s="1068" t="s">
        <v>386</v>
      </c>
      <c r="W96" s="1065"/>
      <c r="X96" s="1068" t="s">
        <v>385</v>
      </c>
      <c r="Y96" s="1065"/>
      <c r="Z96" s="1068" t="s">
        <v>387</v>
      </c>
      <c r="AA96" s="1068" t="s">
        <v>209</v>
      </c>
      <c r="AB96" s="1068" t="str">
        <f>IF(S96&gt;=1,(W96*12+Y96)-(S96*12+U96)+1,"")</f>
        <v/>
      </c>
      <c r="AC96" s="1092" t="s">
        <v>388</v>
      </c>
      <c r="AD96" s="1071" t="str">
        <f>IFERROR(ROUNDDOWN(ROUND(L96*Q96,0)*M96,0)*AB96,"")</f>
        <v/>
      </c>
      <c r="AE96" s="1095" t="str">
        <f>IFERROR(ROUNDDOWN(ROUNDDOWN(ROUND(L96*VLOOKUP(K96,【参考】数式用２!$A$2:$AC$48,MATCH("処遇改善加算Ⅳ",【参考】数式用２!$C$4:$O$4,0)+2,0),0)*M96,0)*AB96*0.5,0), "")</f>
        <v/>
      </c>
      <c r="AF96" s="1080"/>
      <c r="AG96" s="1071" t="str">
        <f>IF(AND(AQ96&lt;&gt;"対象外", P96&lt;&gt;""),ROUNDDOWN(ROUND(L96*VLOOKUP(K96,【参考】数式用２!$A$2:$K$48,MATCH("ベア加算あり",【参考】数式用２!$C$4:$K$4,0)+2,0),0)*M96,0)*AB96,"")</f>
        <v/>
      </c>
      <c r="AH96" s="1089"/>
      <c r="AI96" s="1080"/>
      <c r="AJ96" s="1080"/>
      <c r="AK96" s="1083"/>
      <c r="AL96" s="1086"/>
      <c r="AM96" s="682" t="str">
        <f>IF(Q96="","",IF(Q96&lt;O96,"！加算の要件上は問題ありませんが、令和６年度末の加算率と比較して、令和７年度の加算率が低くなっています。",""))</f>
        <v/>
      </c>
      <c r="AN96" s="372"/>
      <c r="AO96" s="1100" t="str">
        <f>IF(K96&lt;&gt;"","Q列に色付け","")</f>
        <v/>
      </c>
      <c r="AP96" s="1064" t="str">
        <f>IF(AND(AE96&lt;&gt;0,AE96&lt;&gt;""),IF(AF96="○","入力済","未入力"),"")</f>
        <v/>
      </c>
      <c r="AQ96" s="918" t="str">
        <f>IFERROR((VLOOKUP(N96, 【参考】数式用２!$BE$5:$BE$13, 1,FALSE)), "対象外")</f>
        <v>対象外</v>
      </c>
      <c r="AR96" s="842" t="str">
        <f>IF(AG96&lt;&gt;"",IF(AH96="○","入力済","未入力"),"")</f>
        <v/>
      </c>
      <c r="AS96" s="842" t="str">
        <f>IF(AND(P96&lt;&gt;"", AI96=""), "未入力", "入力済")</f>
        <v>入力済</v>
      </c>
      <c r="AT96" s="842" t="str">
        <f>IF(AND(P96&lt;&gt;"", P96&lt;&gt;"処遇改善加算Ⅳ", AJ96=""), "未入力", "入力済")</f>
        <v>入力済</v>
      </c>
      <c r="AU96" s="842" t="str">
        <f>IFERROR(VLOOKUP(K96, 【参考】数式用２!$BB$5:$BC$48, 2, FALSE), "")</f>
        <v/>
      </c>
      <c r="AV96" s="842" t="str">
        <f>IF(AND(P96&lt;&gt;"処遇改善加算Ⅲ",P96&lt;&gt;"処遇改善加算Ⅳ", P96&lt;&gt;"", AU96&lt;&gt;"対象外"), 1,"")</f>
        <v/>
      </c>
      <c r="AW96" s="842" t="str">
        <f>IFERROR("_"&amp;VLOOKUP(K96, 【参考】数式用２!$AG$2:$AH$48, 2, FALSE), "")</f>
        <v/>
      </c>
      <c r="AX96" s="1103" t="str">
        <f>IF(AND(P96="処遇改善加算Ⅰ", AL96=""), "未入力","入力済")</f>
        <v>入力済</v>
      </c>
      <c r="AY96" s="1100" t="str">
        <f>G96</f>
        <v/>
      </c>
      <c r="AZ96"/>
      <c r="BA96"/>
      <c r="BB96"/>
      <c r="BC96"/>
      <c r="BD96"/>
      <c r="BE96"/>
      <c r="BF96"/>
      <c r="BG96"/>
    </row>
    <row r="97" spans="1:59" ht="14.25">
      <c r="A97" s="1105"/>
      <c r="B97" s="1209"/>
      <c r="C97" s="1210"/>
      <c r="D97" s="1210"/>
      <c r="E97" s="1210"/>
      <c r="F97" s="1211"/>
      <c r="G97" s="1216"/>
      <c r="H97" s="1216"/>
      <c r="I97" s="1216"/>
      <c r="J97" s="1216"/>
      <c r="K97" s="1216"/>
      <c r="L97" s="1219"/>
      <c r="M97" s="1222"/>
      <c r="N97" s="1110"/>
      <c r="O97" s="1113"/>
      <c r="P97" s="1062"/>
      <c r="Q97" s="1075"/>
      <c r="R97" s="1078"/>
      <c r="S97" s="1066"/>
      <c r="T97" s="1069"/>
      <c r="U97" s="1066"/>
      <c r="V97" s="1069"/>
      <c r="W97" s="1066"/>
      <c r="X97" s="1069"/>
      <c r="Y97" s="1066"/>
      <c r="Z97" s="1069"/>
      <c r="AA97" s="1069"/>
      <c r="AB97" s="1069"/>
      <c r="AC97" s="1093"/>
      <c r="AD97" s="1072"/>
      <c r="AE97" s="1096"/>
      <c r="AF97" s="1081"/>
      <c r="AG97" s="1072"/>
      <c r="AH97" s="1090"/>
      <c r="AI97" s="1081"/>
      <c r="AJ97" s="1081"/>
      <c r="AK97" s="1084"/>
      <c r="AL97" s="1087"/>
      <c r="AM97" s="1098"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01"/>
      <c r="AP97" s="1064"/>
      <c r="AQ97" s="919"/>
      <c r="AR97" s="842"/>
      <c r="AS97" s="842"/>
      <c r="AT97" s="842"/>
      <c r="AU97" s="842"/>
      <c r="AV97" s="842"/>
      <c r="AW97" s="842"/>
      <c r="AX97" s="1103"/>
      <c r="AY97" s="1101"/>
      <c r="AZ97"/>
      <c r="BA97"/>
      <c r="BB97"/>
      <c r="BC97"/>
      <c r="BD97"/>
      <c r="BE97"/>
      <c r="BF97"/>
      <c r="BG97"/>
    </row>
    <row r="98" spans="1:59" ht="14.25">
      <c r="A98" s="1106"/>
      <c r="B98" s="1209"/>
      <c r="C98" s="1210"/>
      <c r="D98" s="1210"/>
      <c r="E98" s="1210"/>
      <c r="F98" s="1211"/>
      <c r="G98" s="1216"/>
      <c r="H98" s="1216"/>
      <c r="I98" s="1216"/>
      <c r="J98" s="1216"/>
      <c r="K98" s="1216"/>
      <c r="L98" s="1219"/>
      <c r="M98" s="1222"/>
      <c r="N98" s="1110"/>
      <c r="O98" s="1113"/>
      <c r="P98" s="1062"/>
      <c r="Q98" s="1075"/>
      <c r="R98" s="1078"/>
      <c r="S98" s="1066"/>
      <c r="T98" s="1069"/>
      <c r="U98" s="1066"/>
      <c r="V98" s="1069"/>
      <c r="W98" s="1066"/>
      <c r="X98" s="1069"/>
      <c r="Y98" s="1066"/>
      <c r="Z98" s="1069"/>
      <c r="AA98" s="1069"/>
      <c r="AB98" s="1069"/>
      <c r="AC98" s="1093"/>
      <c r="AD98" s="1072"/>
      <c r="AE98" s="1096"/>
      <c r="AF98" s="1081"/>
      <c r="AG98" s="1072"/>
      <c r="AH98" s="1090"/>
      <c r="AI98" s="1081"/>
      <c r="AJ98" s="1081"/>
      <c r="AK98" s="1084"/>
      <c r="AL98" s="1087"/>
      <c r="AM98" s="1099"/>
      <c r="AN98" s="372"/>
      <c r="AO98" s="1101"/>
      <c r="AP98" s="1064"/>
      <c r="AQ98" s="919"/>
      <c r="AR98" s="842"/>
      <c r="AS98" s="842"/>
      <c r="AT98" s="842"/>
      <c r="AU98" s="842"/>
      <c r="AV98" s="842"/>
      <c r="AW98" s="842"/>
      <c r="AX98" s="1103"/>
      <c r="AY98" s="1101"/>
      <c r="AZ98"/>
      <c r="BA98"/>
      <c r="BB98"/>
      <c r="BC98"/>
      <c r="BD98"/>
      <c r="BE98"/>
      <c r="BF98"/>
      <c r="BG98"/>
    </row>
    <row r="99" spans="1:59" ht="30" customHeight="1" thickBot="1">
      <c r="A99" s="1107"/>
      <c r="B99" s="1212"/>
      <c r="C99" s="1213"/>
      <c r="D99" s="1213"/>
      <c r="E99" s="1213"/>
      <c r="F99" s="1214"/>
      <c r="G99" s="1217"/>
      <c r="H99" s="1217"/>
      <c r="I99" s="1217"/>
      <c r="J99" s="1217"/>
      <c r="K99" s="1217"/>
      <c r="L99" s="1220"/>
      <c r="M99" s="1223"/>
      <c r="N99" s="1111"/>
      <c r="O99" s="1114"/>
      <c r="P99" s="1063"/>
      <c r="Q99" s="1076"/>
      <c r="R99" s="1079"/>
      <c r="S99" s="1067"/>
      <c r="T99" s="1070"/>
      <c r="U99" s="1067"/>
      <c r="V99" s="1070"/>
      <c r="W99" s="1067"/>
      <c r="X99" s="1070"/>
      <c r="Y99" s="1067"/>
      <c r="Z99" s="1070"/>
      <c r="AA99" s="1070"/>
      <c r="AB99" s="1070"/>
      <c r="AC99" s="1094"/>
      <c r="AD99" s="1073"/>
      <c r="AE99" s="1097"/>
      <c r="AF99" s="1082"/>
      <c r="AG99" s="1073"/>
      <c r="AH99" s="1091"/>
      <c r="AI99" s="1082"/>
      <c r="AJ99" s="1082"/>
      <c r="AK99" s="1085"/>
      <c r="AL99" s="1088"/>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02"/>
      <c r="AP99" s="1064"/>
      <c r="AQ99" s="920"/>
      <c r="AR99" s="842"/>
      <c r="AS99" s="842"/>
      <c r="AT99" s="842"/>
      <c r="AU99" s="842"/>
      <c r="AV99" s="842"/>
      <c r="AW99" s="842"/>
      <c r="AX99" s="1103"/>
      <c r="AY99" s="1102"/>
      <c r="AZ99"/>
      <c r="BA99"/>
      <c r="BB99"/>
      <c r="BC99"/>
      <c r="BD99"/>
      <c r="BE99"/>
      <c r="BF99"/>
      <c r="BG99"/>
    </row>
    <row r="100" spans="1:59" ht="30" customHeight="1">
      <c r="A100" s="1104">
        <v>23</v>
      </c>
      <c r="B100" s="1224" t="str">
        <f>IF(基本情報入力シート!B62="", "",基本情報入力シート!B62)</f>
        <v/>
      </c>
      <c r="C100" s="1225"/>
      <c r="D100" s="1225"/>
      <c r="E100" s="1225"/>
      <c r="F100" s="1226"/>
      <c r="G100" s="1227" t="str">
        <f>IF(基本情報入力シート!L62="", "",基本情報入力シート!L62)</f>
        <v/>
      </c>
      <c r="H100" s="1227" t="str">
        <f>IF(基本情報入力シート!Q62="", "",基本情報入力シート!Q62)</f>
        <v/>
      </c>
      <c r="I100" s="1227" t="str">
        <f>IF(基本情報入力シート!V62="", "",基本情報入力シート!V62)</f>
        <v/>
      </c>
      <c r="J100" s="1227" t="str">
        <f>IF(基本情報入力シート!W62="", "",基本情報入力シート!W62)</f>
        <v/>
      </c>
      <c r="K100" s="1227" t="str">
        <f>IF(基本情報入力シート!X62="", "",基本情報入力シート!X62)</f>
        <v/>
      </c>
      <c r="L100" s="1228" t="str">
        <f>IF(基本情報入力シート!AC62=0, "",基本情報入力シート!AC62)</f>
        <v/>
      </c>
      <c r="M100" s="1221" t="str">
        <f>IF(基本情報入力シート!AD62="", "",基本情報入力シート!AD62)</f>
        <v/>
      </c>
      <c r="N100" s="1109"/>
      <c r="O100" s="1112" t="str">
        <f>IFERROR(VLOOKUP(K100,【参考】数式用２!$A$2:$AD$48,MATCH(N100,【参考】数式用２!$C$4:$AD$4,0)+2,0),"")</f>
        <v/>
      </c>
      <c r="P100" s="1061"/>
      <c r="Q100" s="1074" t="str">
        <f>IFERROR(VLOOKUP(K100,【参考】数式用２!$A$2:$AC$48,MATCH(P100,【参考】数式用２!$C$4:$AC$4,0)+2,0),"")</f>
        <v/>
      </c>
      <c r="R100" s="1077" t="s">
        <v>301</v>
      </c>
      <c r="S100" s="1065"/>
      <c r="T100" s="1068" t="s">
        <v>385</v>
      </c>
      <c r="U100" s="1065"/>
      <c r="V100" s="1068" t="s">
        <v>386</v>
      </c>
      <c r="W100" s="1065"/>
      <c r="X100" s="1068" t="s">
        <v>385</v>
      </c>
      <c r="Y100" s="1065"/>
      <c r="Z100" s="1068" t="s">
        <v>387</v>
      </c>
      <c r="AA100" s="1068" t="s">
        <v>209</v>
      </c>
      <c r="AB100" s="1068" t="str">
        <f>IF(S100&gt;=1,(W100*12+Y100)-(S100*12+U100)+1,"")</f>
        <v/>
      </c>
      <c r="AC100" s="1092" t="s">
        <v>388</v>
      </c>
      <c r="AD100" s="1071" t="str">
        <f>IFERROR(ROUNDDOWN(ROUND(L100*Q100,0)*M100,0)*AB100,"")</f>
        <v/>
      </c>
      <c r="AE100" s="1095" t="str">
        <f>IFERROR(ROUNDDOWN(ROUNDDOWN(ROUND(L100*VLOOKUP(K100,【参考】数式用２!$A$2:$AC$48,MATCH("処遇改善加算Ⅳ",【参考】数式用２!$C$4:$O$4,0)+2,0),0)*M100,0)*AB100*0.5,0), "")</f>
        <v/>
      </c>
      <c r="AF100" s="1080"/>
      <c r="AG100" s="1071" t="str">
        <f>IF(AND(AQ100&lt;&gt;"対象外", P100&lt;&gt;""),ROUNDDOWN(ROUND(L100*VLOOKUP(K100,【参考】数式用２!$A$2:$K$48,MATCH("ベア加算あり",【参考】数式用２!$C$4:$K$4,0)+2,0),0)*M100,0)*AB100,"")</f>
        <v/>
      </c>
      <c r="AH100" s="1089"/>
      <c r="AI100" s="1080"/>
      <c r="AJ100" s="1080"/>
      <c r="AK100" s="1083"/>
      <c r="AL100" s="1086"/>
      <c r="AM100" s="682" t="str">
        <f>IF(Q100="","",IF(Q100&lt;O100,"！加算の要件上は問題ありませんが、令和６年度末の加算率と比較して、令和７年度の加算率が低くなっています。",""))</f>
        <v/>
      </c>
      <c r="AN100" s="372"/>
      <c r="AO100" s="1101" t="str">
        <f>IF(K100&lt;&gt;"","Q列に色付け","")</f>
        <v/>
      </c>
      <c r="AP100" s="1064" t="str">
        <f>IF(AND(AE100&lt;&gt;0,AE100&lt;&gt;""),IF(AF100="○","入力済","未入力"),"")</f>
        <v/>
      </c>
      <c r="AQ100" s="918" t="str">
        <f>IFERROR((VLOOKUP(N100, 【参考】数式用２!$BE$5:$BE$13, 1,FALSE)), "対象外")</f>
        <v>対象外</v>
      </c>
      <c r="AR100" s="842" t="str">
        <f>IF(AG100&lt;&gt;"",IF(AH100="○","入力済","未入力"),"")</f>
        <v/>
      </c>
      <c r="AS100" s="842" t="str">
        <f>IF(AND(P100&lt;&gt;"", AI100=""), "未入力", "入力済")</f>
        <v>入力済</v>
      </c>
      <c r="AT100" s="842" t="str">
        <f>IF(AND(P100&lt;&gt;"", P100&lt;&gt;"処遇改善加算Ⅳ", AJ100=""), "未入力", "入力済")</f>
        <v>入力済</v>
      </c>
      <c r="AU100" s="842" t="str">
        <f>IFERROR(VLOOKUP(K100, 【参考】数式用２!$BB$5:$BC$48, 2, FALSE), "")</f>
        <v/>
      </c>
      <c r="AV100" s="842" t="str">
        <f>IF(AND(P100&lt;&gt;"処遇改善加算Ⅲ",P100&lt;&gt;"処遇改善加算Ⅳ", P100&lt;&gt;"", AU100&lt;&gt;"対象外"), 1,"")</f>
        <v/>
      </c>
      <c r="AW100" s="842" t="str">
        <f>IFERROR("_"&amp;VLOOKUP(K100, 【参考】数式用２!$AG$2:$AH$48, 2, FALSE), "")</f>
        <v/>
      </c>
      <c r="AX100" s="1103" t="str">
        <f>IF(AND(P100="処遇改善加算Ⅰ", AL100=""), "未入力","入力済")</f>
        <v>入力済</v>
      </c>
      <c r="AY100" s="1100" t="str">
        <f>G100</f>
        <v/>
      </c>
      <c r="AZ100"/>
      <c r="BA100"/>
      <c r="BB100"/>
      <c r="BC100"/>
      <c r="BD100"/>
      <c r="BE100"/>
      <c r="BF100"/>
      <c r="BG100"/>
    </row>
    <row r="101" spans="1:59" ht="14.25">
      <c r="A101" s="1105"/>
      <c r="B101" s="1209"/>
      <c r="C101" s="1210"/>
      <c r="D101" s="1210"/>
      <c r="E101" s="1210"/>
      <c r="F101" s="1211"/>
      <c r="G101" s="1216"/>
      <c r="H101" s="1216"/>
      <c r="I101" s="1216"/>
      <c r="J101" s="1216"/>
      <c r="K101" s="1216"/>
      <c r="L101" s="1219"/>
      <c r="M101" s="1222"/>
      <c r="N101" s="1110"/>
      <c r="O101" s="1113"/>
      <c r="P101" s="1062"/>
      <c r="Q101" s="1075"/>
      <c r="R101" s="1078"/>
      <c r="S101" s="1066"/>
      <c r="T101" s="1069"/>
      <c r="U101" s="1066"/>
      <c r="V101" s="1069"/>
      <c r="W101" s="1066"/>
      <c r="X101" s="1069"/>
      <c r="Y101" s="1066"/>
      <c r="Z101" s="1069"/>
      <c r="AA101" s="1069"/>
      <c r="AB101" s="1069"/>
      <c r="AC101" s="1093"/>
      <c r="AD101" s="1072"/>
      <c r="AE101" s="1096"/>
      <c r="AF101" s="1081"/>
      <c r="AG101" s="1072"/>
      <c r="AH101" s="1090"/>
      <c r="AI101" s="1081"/>
      <c r="AJ101" s="1081"/>
      <c r="AK101" s="1084"/>
      <c r="AL101" s="1087"/>
      <c r="AM101" s="1098"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01"/>
      <c r="AP101" s="1064"/>
      <c r="AQ101" s="919"/>
      <c r="AR101" s="842"/>
      <c r="AS101" s="842"/>
      <c r="AT101" s="842"/>
      <c r="AU101" s="842"/>
      <c r="AV101" s="842"/>
      <c r="AW101" s="842"/>
      <c r="AX101" s="1103"/>
      <c r="AY101" s="1101"/>
      <c r="AZ101"/>
      <c r="BA101"/>
      <c r="BB101"/>
      <c r="BC101"/>
      <c r="BD101"/>
      <c r="BE101"/>
      <c r="BF101"/>
      <c r="BG101"/>
    </row>
    <row r="102" spans="1:59" ht="14.25">
      <c r="A102" s="1106"/>
      <c r="B102" s="1209"/>
      <c r="C102" s="1210"/>
      <c r="D102" s="1210"/>
      <c r="E102" s="1210"/>
      <c r="F102" s="1211"/>
      <c r="G102" s="1216"/>
      <c r="H102" s="1216"/>
      <c r="I102" s="1216"/>
      <c r="J102" s="1216"/>
      <c r="K102" s="1216"/>
      <c r="L102" s="1219"/>
      <c r="M102" s="1222"/>
      <c r="N102" s="1110"/>
      <c r="O102" s="1113"/>
      <c r="P102" s="1062"/>
      <c r="Q102" s="1075"/>
      <c r="R102" s="1078"/>
      <c r="S102" s="1066"/>
      <c r="T102" s="1069"/>
      <c r="U102" s="1066"/>
      <c r="V102" s="1069"/>
      <c r="W102" s="1066"/>
      <c r="X102" s="1069"/>
      <c r="Y102" s="1066"/>
      <c r="Z102" s="1069"/>
      <c r="AA102" s="1069"/>
      <c r="AB102" s="1069"/>
      <c r="AC102" s="1093"/>
      <c r="AD102" s="1072"/>
      <c r="AE102" s="1096"/>
      <c r="AF102" s="1081"/>
      <c r="AG102" s="1072"/>
      <c r="AH102" s="1090"/>
      <c r="AI102" s="1081"/>
      <c r="AJ102" s="1081"/>
      <c r="AK102" s="1084"/>
      <c r="AL102" s="1087"/>
      <c r="AM102" s="1099"/>
      <c r="AN102" s="372"/>
      <c r="AO102" s="1101"/>
      <c r="AP102" s="1064"/>
      <c r="AQ102" s="919"/>
      <c r="AR102" s="842"/>
      <c r="AS102" s="842"/>
      <c r="AT102" s="842"/>
      <c r="AU102" s="842"/>
      <c r="AV102" s="842"/>
      <c r="AW102" s="842"/>
      <c r="AX102" s="1103"/>
      <c r="AY102" s="1101"/>
      <c r="AZ102"/>
      <c r="BA102"/>
      <c r="BB102"/>
      <c r="BC102"/>
      <c r="BD102"/>
      <c r="BE102"/>
      <c r="BF102"/>
      <c r="BG102"/>
    </row>
    <row r="103" spans="1:59" ht="30" customHeight="1" thickBot="1">
      <c r="A103" s="1107"/>
      <c r="B103" s="1212"/>
      <c r="C103" s="1213"/>
      <c r="D103" s="1213"/>
      <c r="E103" s="1213"/>
      <c r="F103" s="1214"/>
      <c r="G103" s="1217"/>
      <c r="H103" s="1217"/>
      <c r="I103" s="1217"/>
      <c r="J103" s="1217"/>
      <c r="K103" s="1217"/>
      <c r="L103" s="1220"/>
      <c r="M103" s="1223"/>
      <c r="N103" s="1111"/>
      <c r="O103" s="1114"/>
      <c r="P103" s="1063"/>
      <c r="Q103" s="1076"/>
      <c r="R103" s="1079"/>
      <c r="S103" s="1067"/>
      <c r="T103" s="1070"/>
      <c r="U103" s="1067"/>
      <c r="V103" s="1070"/>
      <c r="W103" s="1067"/>
      <c r="X103" s="1070"/>
      <c r="Y103" s="1067"/>
      <c r="Z103" s="1070"/>
      <c r="AA103" s="1070"/>
      <c r="AB103" s="1070"/>
      <c r="AC103" s="1094"/>
      <c r="AD103" s="1073"/>
      <c r="AE103" s="1097"/>
      <c r="AF103" s="1082"/>
      <c r="AG103" s="1073"/>
      <c r="AH103" s="1091"/>
      <c r="AI103" s="1082"/>
      <c r="AJ103" s="1082"/>
      <c r="AK103" s="1085"/>
      <c r="AL103" s="1088"/>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01"/>
      <c r="AP103" s="1064"/>
      <c r="AQ103" s="920"/>
      <c r="AR103" s="842"/>
      <c r="AS103" s="842"/>
      <c r="AT103" s="842"/>
      <c r="AU103" s="842"/>
      <c r="AV103" s="842"/>
      <c r="AW103" s="842"/>
      <c r="AX103" s="1103"/>
      <c r="AY103" s="1102"/>
      <c r="AZ103"/>
      <c r="BA103"/>
      <c r="BB103"/>
      <c r="BC103"/>
      <c r="BD103"/>
      <c r="BE103"/>
      <c r="BF103"/>
      <c r="BG103"/>
    </row>
    <row r="104" spans="1:59" ht="30" customHeight="1">
      <c r="A104" s="1104">
        <v>24</v>
      </c>
      <c r="B104" s="1224" t="str">
        <f>IF(基本情報入力シート!B63="", "",基本情報入力シート!B63)</f>
        <v/>
      </c>
      <c r="C104" s="1225"/>
      <c r="D104" s="1225"/>
      <c r="E104" s="1225"/>
      <c r="F104" s="1226"/>
      <c r="G104" s="1227" t="str">
        <f>IF(基本情報入力シート!L63="", "",基本情報入力シート!L63)</f>
        <v/>
      </c>
      <c r="H104" s="1227" t="str">
        <f>IF(基本情報入力シート!Q63="", "",基本情報入力シート!Q63)</f>
        <v/>
      </c>
      <c r="I104" s="1227" t="str">
        <f>IF(基本情報入力シート!V63="", "",基本情報入力シート!V63)</f>
        <v/>
      </c>
      <c r="J104" s="1227" t="str">
        <f>IF(基本情報入力シート!W63="", "",基本情報入力シート!W63)</f>
        <v/>
      </c>
      <c r="K104" s="1227" t="str">
        <f>IF(基本情報入力シート!X63="", "",基本情報入力シート!X63)</f>
        <v/>
      </c>
      <c r="L104" s="1228" t="str">
        <f>IF(基本情報入力シート!AC63=0, "",基本情報入力シート!AC63)</f>
        <v/>
      </c>
      <c r="M104" s="1221" t="str">
        <f>IF(基本情報入力シート!AD63="", "",基本情報入力シート!AD63)</f>
        <v/>
      </c>
      <c r="N104" s="1109"/>
      <c r="O104" s="1112" t="str">
        <f>IFERROR(VLOOKUP(K104,【参考】数式用２!$A$2:$AD$48,MATCH(N104,【参考】数式用２!$C$4:$AD$4,0)+2,0),"")</f>
        <v/>
      </c>
      <c r="P104" s="1061"/>
      <c r="Q104" s="1074" t="str">
        <f>IFERROR(VLOOKUP(K104,【参考】数式用２!$A$2:$AC$48,MATCH(P104,【参考】数式用２!$C$4:$AC$4,0)+2,0),"")</f>
        <v/>
      </c>
      <c r="R104" s="1077" t="s">
        <v>301</v>
      </c>
      <c r="S104" s="1065"/>
      <c r="T104" s="1068" t="s">
        <v>385</v>
      </c>
      <c r="U104" s="1065"/>
      <c r="V104" s="1068" t="s">
        <v>386</v>
      </c>
      <c r="W104" s="1065"/>
      <c r="X104" s="1068" t="s">
        <v>385</v>
      </c>
      <c r="Y104" s="1065"/>
      <c r="Z104" s="1068" t="s">
        <v>387</v>
      </c>
      <c r="AA104" s="1068" t="s">
        <v>209</v>
      </c>
      <c r="AB104" s="1068" t="str">
        <f>IF(S104&gt;=1,(W104*12+Y104)-(S104*12+U104)+1,"")</f>
        <v/>
      </c>
      <c r="AC104" s="1092" t="s">
        <v>388</v>
      </c>
      <c r="AD104" s="1071" t="str">
        <f>IFERROR(ROUNDDOWN(ROUND(L104*Q104,0)*M104,0)*AB104,"")</f>
        <v/>
      </c>
      <c r="AE104" s="1095" t="str">
        <f>IFERROR(ROUNDDOWN(ROUNDDOWN(ROUND(L104*VLOOKUP(K104,【参考】数式用２!$A$2:$AC$48,MATCH("処遇改善加算Ⅳ",【参考】数式用２!$C$4:$O$4,0)+2,0),0)*M104,0)*AB104*0.5,0), "")</f>
        <v/>
      </c>
      <c r="AF104" s="1080"/>
      <c r="AG104" s="1071" t="str">
        <f>IF(AND(AQ104&lt;&gt;"対象外", P104&lt;&gt;""),ROUNDDOWN(ROUND(L104*VLOOKUP(K104,【参考】数式用２!$A$2:$K$48,MATCH("ベア加算あり",【参考】数式用２!$C$4:$K$4,0)+2,0),0)*M104,0)*AB104,"")</f>
        <v/>
      </c>
      <c r="AH104" s="1089"/>
      <c r="AI104" s="1080"/>
      <c r="AJ104" s="1080"/>
      <c r="AK104" s="1083"/>
      <c r="AL104" s="1086"/>
      <c r="AM104" s="682" t="str">
        <f>IF(Q104="","",IF(Q104&lt;O104,"！加算の要件上は問題ありませんが、令和６年度末の加算率と比較して、令和７年度の加算率が低くなっています。",""))</f>
        <v/>
      </c>
      <c r="AN104" s="372"/>
      <c r="AO104" s="1100" t="str">
        <f>IF(K104&lt;&gt;"","Q列に色付け","")</f>
        <v/>
      </c>
      <c r="AP104" s="1064" t="str">
        <f>IF(AND(AE104&lt;&gt;0,AE104&lt;&gt;""),IF(AF104="○","入力済","未入力"),"")</f>
        <v/>
      </c>
      <c r="AQ104" s="918" t="str">
        <f>IFERROR((VLOOKUP(N104, 【参考】数式用２!$BE$5:$BE$13, 1,FALSE)), "対象外")</f>
        <v>対象外</v>
      </c>
      <c r="AR104" s="842" t="str">
        <f>IF(AG104&lt;&gt;"",IF(AH104="○","入力済","未入力"),"")</f>
        <v/>
      </c>
      <c r="AS104" s="842" t="str">
        <f>IF(AND(P104&lt;&gt;"", AI104=""), "未入力", "入力済")</f>
        <v>入力済</v>
      </c>
      <c r="AT104" s="842" t="str">
        <f>IF(AND(P104&lt;&gt;"", P104&lt;&gt;"処遇改善加算Ⅳ", AJ104=""), "未入力", "入力済")</f>
        <v>入力済</v>
      </c>
      <c r="AU104" s="842" t="str">
        <f>IFERROR(VLOOKUP(K104, 【参考】数式用２!$BB$5:$BC$48, 2, FALSE), "")</f>
        <v/>
      </c>
      <c r="AV104" s="842" t="str">
        <f>IF(AND(P104&lt;&gt;"処遇改善加算Ⅲ",P104&lt;&gt;"処遇改善加算Ⅳ", P104&lt;&gt;"", AU104&lt;&gt;"対象外"), 1,"")</f>
        <v/>
      </c>
      <c r="AW104" s="842" t="str">
        <f>IFERROR("_"&amp;VLOOKUP(K104, 【参考】数式用２!$AG$2:$AH$48, 2, FALSE), "")</f>
        <v/>
      </c>
      <c r="AX104" s="1103" t="str">
        <f>IF(AND(P104="処遇改善加算Ⅰ", AL104=""), "未入力","入力済")</f>
        <v>入力済</v>
      </c>
      <c r="AY104" s="1100" t="str">
        <f>G104</f>
        <v/>
      </c>
      <c r="AZ104"/>
      <c r="BA104"/>
      <c r="BB104"/>
      <c r="BC104"/>
      <c r="BD104"/>
      <c r="BE104"/>
      <c r="BF104"/>
      <c r="BG104"/>
    </row>
    <row r="105" spans="1:59" ht="14.25">
      <c r="A105" s="1105"/>
      <c r="B105" s="1209"/>
      <c r="C105" s="1210"/>
      <c r="D105" s="1210"/>
      <c r="E105" s="1210"/>
      <c r="F105" s="1211"/>
      <c r="G105" s="1216"/>
      <c r="H105" s="1216"/>
      <c r="I105" s="1216"/>
      <c r="J105" s="1216"/>
      <c r="K105" s="1216"/>
      <c r="L105" s="1219"/>
      <c r="M105" s="1222"/>
      <c r="N105" s="1110"/>
      <c r="O105" s="1113"/>
      <c r="P105" s="1062"/>
      <c r="Q105" s="1075"/>
      <c r="R105" s="1078"/>
      <c r="S105" s="1066"/>
      <c r="T105" s="1069"/>
      <c r="U105" s="1066"/>
      <c r="V105" s="1069"/>
      <c r="W105" s="1066"/>
      <c r="X105" s="1069"/>
      <c r="Y105" s="1066"/>
      <c r="Z105" s="1069"/>
      <c r="AA105" s="1069"/>
      <c r="AB105" s="1069"/>
      <c r="AC105" s="1093"/>
      <c r="AD105" s="1072"/>
      <c r="AE105" s="1096"/>
      <c r="AF105" s="1081"/>
      <c r="AG105" s="1072"/>
      <c r="AH105" s="1090"/>
      <c r="AI105" s="1081"/>
      <c r="AJ105" s="1081"/>
      <c r="AK105" s="1084"/>
      <c r="AL105" s="1087"/>
      <c r="AM105" s="1098"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01"/>
      <c r="AP105" s="1064"/>
      <c r="AQ105" s="919"/>
      <c r="AR105" s="842"/>
      <c r="AS105" s="842"/>
      <c r="AT105" s="842"/>
      <c r="AU105" s="842"/>
      <c r="AV105" s="842"/>
      <c r="AW105" s="842"/>
      <c r="AX105" s="1103"/>
      <c r="AY105" s="1101"/>
      <c r="AZ105"/>
      <c r="BA105"/>
      <c r="BB105"/>
      <c r="BC105"/>
      <c r="BD105"/>
      <c r="BE105"/>
      <c r="BF105"/>
      <c r="BG105"/>
    </row>
    <row r="106" spans="1:59" ht="14.25">
      <c r="A106" s="1106"/>
      <c r="B106" s="1209"/>
      <c r="C106" s="1210"/>
      <c r="D106" s="1210"/>
      <c r="E106" s="1210"/>
      <c r="F106" s="1211"/>
      <c r="G106" s="1216"/>
      <c r="H106" s="1216"/>
      <c r="I106" s="1216"/>
      <c r="J106" s="1216"/>
      <c r="K106" s="1216"/>
      <c r="L106" s="1219"/>
      <c r="M106" s="1222"/>
      <c r="N106" s="1110"/>
      <c r="O106" s="1113"/>
      <c r="P106" s="1062"/>
      <c r="Q106" s="1075"/>
      <c r="R106" s="1078"/>
      <c r="S106" s="1066"/>
      <c r="T106" s="1069"/>
      <c r="U106" s="1066"/>
      <c r="V106" s="1069"/>
      <c r="W106" s="1066"/>
      <c r="X106" s="1069"/>
      <c r="Y106" s="1066"/>
      <c r="Z106" s="1069"/>
      <c r="AA106" s="1069"/>
      <c r="AB106" s="1069"/>
      <c r="AC106" s="1093"/>
      <c r="AD106" s="1072"/>
      <c r="AE106" s="1096"/>
      <c r="AF106" s="1081"/>
      <c r="AG106" s="1072"/>
      <c r="AH106" s="1090"/>
      <c r="AI106" s="1081"/>
      <c r="AJ106" s="1081"/>
      <c r="AK106" s="1084"/>
      <c r="AL106" s="1087"/>
      <c r="AM106" s="1099"/>
      <c r="AN106" s="372"/>
      <c r="AO106" s="1101"/>
      <c r="AP106" s="1064"/>
      <c r="AQ106" s="919"/>
      <c r="AR106" s="842"/>
      <c r="AS106" s="842"/>
      <c r="AT106" s="842"/>
      <c r="AU106" s="842"/>
      <c r="AV106" s="842"/>
      <c r="AW106" s="842"/>
      <c r="AX106" s="1103"/>
      <c r="AY106" s="1101"/>
      <c r="AZ106"/>
      <c r="BA106"/>
      <c r="BB106"/>
      <c r="BC106"/>
      <c r="BD106"/>
      <c r="BE106"/>
      <c r="BF106"/>
      <c r="BG106"/>
    </row>
    <row r="107" spans="1:59" ht="30" customHeight="1" thickBot="1">
      <c r="A107" s="1107"/>
      <c r="B107" s="1212"/>
      <c r="C107" s="1213"/>
      <c r="D107" s="1213"/>
      <c r="E107" s="1213"/>
      <c r="F107" s="1214"/>
      <c r="G107" s="1217"/>
      <c r="H107" s="1217"/>
      <c r="I107" s="1217"/>
      <c r="J107" s="1217"/>
      <c r="K107" s="1217"/>
      <c r="L107" s="1220"/>
      <c r="M107" s="1223"/>
      <c r="N107" s="1111"/>
      <c r="O107" s="1114"/>
      <c r="P107" s="1063"/>
      <c r="Q107" s="1076"/>
      <c r="R107" s="1079"/>
      <c r="S107" s="1067"/>
      <c r="T107" s="1070"/>
      <c r="U107" s="1067"/>
      <c r="V107" s="1070"/>
      <c r="W107" s="1067"/>
      <c r="X107" s="1070"/>
      <c r="Y107" s="1067"/>
      <c r="Z107" s="1070"/>
      <c r="AA107" s="1070"/>
      <c r="AB107" s="1070"/>
      <c r="AC107" s="1094"/>
      <c r="AD107" s="1073"/>
      <c r="AE107" s="1097"/>
      <c r="AF107" s="1082"/>
      <c r="AG107" s="1073"/>
      <c r="AH107" s="1091"/>
      <c r="AI107" s="1082"/>
      <c r="AJ107" s="1082"/>
      <c r="AK107" s="1085"/>
      <c r="AL107" s="1088"/>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02"/>
      <c r="AP107" s="1064"/>
      <c r="AQ107" s="920"/>
      <c r="AR107" s="842"/>
      <c r="AS107" s="842"/>
      <c r="AT107" s="842"/>
      <c r="AU107" s="842"/>
      <c r="AV107" s="842"/>
      <c r="AW107" s="842"/>
      <c r="AX107" s="1103"/>
      <c r="AY107" s="1102"/>
      <c r="AZ107"/>
      <c r="BA107"/>
      <c r="BB107"/>
      <c r="BC107"/>
      <c r="BD107"/>
      <c r="BE107"/>
      <c r="BF107"/>
      <c r="BG107"/>
    </row>
    <row r="108" spans="1:59" ht="30" customHeight="1">
      <c r="A108" s="1104">
        <v>25</v>
      </c>
      <c r="B108" s="1224" t="str">
        <f>IF(基本情報入力シート!B64="", "",基本情報入力シート!B64)</f>
        <v/>
      </c>
      <c r="C108" s="1225"/>
      <c r="D108" s="1225"/>
      <c r="E108" s="1225"/>
      <c r="F108" s="1226"/>
      <c r="G108" s="1227" t="str">
        <f>IF(基本情報入力シート!L64="", "",基本情報入力シート!L64)</f>
        <v/>
      </c>
      <c r="H108" s="1227" t="str">
        <f>IF(基本情報入力シート!Q64="", "",基本情報入力シート!Q64)</f>
        <v/>
      </c>
      <c r="I108" s="1227" t="str">
        <f>IF(基本情報入力シート!V64="", "",基本情報入力シート!V64)</f>
        <v/>
      </c>
      <c r="J108" s="1227" t="str">
        <f>IF(基本情報入力シート!W64="", "",基本情報入力シート!W64)</f>
        <v/>
      </c>
      <c r="K108" s="1227" t="str">
        <f>IF(基本情報入力シート!X64="", "",基本情報入力シート!X64)</f>
        <v/>
      </c>
      <c r="L108" s="1228" t="str">
        <f>IF(基本情報入力シート!AC64=0, "",基本情報入力シート!AC64)</f>
        <v/>
      </c>
      <c r="M108" s="1221" t="str">
        <f>IF(基本情報入力シート!AD64="", "",基本情報入力シート!AD64)</f>
        <v/>
      </c>
      <c r="N108" s="1109"/>
      <c r="O108" s="1112" t="str">
        <f>IFERROR(VLOOKUP(K108,【参考】数式用２!$A$2:$AD$48,MATCH(N108,【参考】数式用２!$C$4:$AD$4,0)+2,0),"")</f>
        <v/>
      </c>
      <c r="P108" s="1061"/>
      <c r="Q108" s="1074" t="str">
        <f>IFERROR(VLOOKUP(K108,【参考】数式用２!$A$2:$AC$48,MATCH(P108,【参考】数式用２!$C$4:$AC$4,0)+2,0),"")</f>
        <v/>
      </c>
      <c r="R108" s="1077" t="s">
        <v>301</v>
      </c>
      <c r="S108" s="1065"/>
      <c r="T108" s="1068" t="s">
        <v>385</v>
      </c>
      <c r="U108" s="1065"/>
      <c r="V108" s="1068" t="s">
        <v>386</v>
      </c>
      <c r="W108" s="1065"/>
      <c r="X108" s="1068" t="s">
        <v>385</v>
      </c>
      <c r="Y108" s="1065"/>
      <c r="Z108" s="1068" t="s">
        <v>387</v>
      </c>
      <c r="AA108" s="1068" t="s">
        <v>209</v>
      </c>
      <c r="AB108" s="1068" t="str">
        <f>IF(S108&gt;=1,(W108*12+Y108)-(S108*12+U108)+1,"")</f>
        <v/>
      </c>
      <c r="AC108" s="1092" t="s">
        <v>388</v>
      </c>
      <c r="AD108" s="1071" t="str">
        <f>IFERROR(ROUNDDOWN(ROUND(L108*Q108,0)*M108,0)*AB108,"")</f>
        <v/>
      </c>
      <c r="AE108" s="1095" t="str">
        <f>IFERROR(ROUNDDOWN(ROUNDDOWN(ROUND(L108*VLOOKUP(K108,【参考】数式用２!$A$2:$AC$48,MATCH("処遇改善加算Ⅳ",【参考】数式用２!$C$4:$O$4,0)+2,0),0)*M108,0)*AB108*0.5,0), "")</f>
        <v/>
      </c>
      <c r="AF108" s="1080"/>
      <c r="AG108" s="1071" t="str">
        <f>IF(AND(AQ108&lt;&gt;"対象外", P108&lt;&gt;""),ROUNDDOWN(ROUND(L108*VLOOKUP(K108,【参考】数式用２!$A$2:$K$48,MATCH("ベア加算あり",【参考】数式用２!$C$4:$K$4,0)+2,0),0)*M108,0)*AB108,"")</f>
        <v/>
      </c>
      <c r="AH108" s="1089"/>
      <c r="AI108" s="1080"/>
      <c r="AJ108" s="1080"/>
      <c r="AK108" s="1083"/>
      <c r="AL108" s="1086"/>
      <c r="AM108" s="682" t="str">
        <f>IF(Q108="","",IF(Q108&lt;O108,"！加算の要件上は問題ありませんが、令和６年度末の加算率と比較して、令和７年度の加算率が低くなっています。",""))</f>
        <v/>
      </c>
      <c r="AN108" s="372"/>
      <c r="AO108" s="1101" t="str">
        <f>IF(K108&lt;&gt;"","Q列に色付け","")</f>
        <v/>
      </c>
      <c r="AP108" s="1064" t="str">
        <f>IF(AND(AE108&lt;&gt;0,AE108&lt;&gt;""),IF(AF108="○","入力済","未入力"),"")</f>
        <v/>
      </c>
      <c r="AQ108" s="918" t="str">
        <f>IFERROR((VLOOKUP(N108, 【参考】数式用２!$BE$5:$BE$13, 1,FALSE)), "対象外")</f>
        <v>対象外</v>
      </c>
      <c r="AR108" s="842" t="str">
        <f>IF(AG108&lt;&gt;"",IF(AH108="○","入力済","未入力"),"")</f>
        <v/>
      </c>
      <c r="AS108" s="842" t="str">
        <f>IF(AND(P108&lt;&gt;"", AI108=""), "未入力", "入力済")</f>
        <v>入力済</v>
      </c>
      <c r="AT108" s="842" t="str">
        <f>IF(AND(P108&lt;&gt;"", P108&lt;&gt;"処遇改善加算Ⅳ", AJ108=""), "未入力", "入力済")</f>
        <v>入力済</v>
      </c>
      <c r="AU108" s="842" t="str">
        <f>IFERROR(VLOOKUP(K108, 【参考】数式用２!$BB$5:$BC$48, 2, FALSE), "")</f>
        <v/>
      </c>
      <c r="AV108" s="842" t="str">
        <f>IF(AND(P108&lt;&gt;"処遇改善加算Ⅲ",P108&lt;&gt;"処遇改善加算Ⅳ", P108&lt;&gt;"", AU108&lt;&gt;"対象外"), 1,"")</f>
        <v/>
      </c>
      <c r="AW108" s="842" t="str">
        <f>IFERROR("_"&amp;VLOOKUP(K108, 【参考】数式用２!$AG$2:$AH$48, 2, FALSE), "")</f>
        <v/>
      </c>
      <c r="AX108" s="1103" t="str">
        <f>IF(AND(P108="処遇改善加算Ⅰ", AL108=""), "未入力","入力済")</f>
        <v>入力済</v>
      </c>
      <c r="AY108" s="1100" t="str">
        <f>G108</f>
        <v/>
      </c>
      <c r="AZ108"/>
      <c r="BA108"/>
      <c r="BB108"/>
      <c r="BC108"/>
      <c r="BD108"/>
      <c r="BE108"/>
      <c r="BF108"/>
      <c r="BG108"/>
    </row>
    <row r="109" spans="1:59" ht="14.25">
      <c r="A109" s="1105"/>
      <c r="B109" s="1209"/>
      <c r="C109" s="1210"/>
      <c r="D109" s="1210"/>
      <c r="E109" s="1210"/>
      <c r="F109" s="1211"/>
      <c r="G109" s="1216"/>
      <c r="H109" s="1216"/>
      <c r="I109" s="1216"/>
      <c r="J109" s="1216"/>
      <c r="K109" s="1216"/>
      <c r="L109" s="1219"/>
      <c r="M109" s="1222"/>
      <c r="N109" s="1110"/>
      <c r="O109" s="1113"/>
      <c r="P109" s="1062"/>
      <c r="Q109" s="1075"/>
      <c r="R109" s="1078"/>
      <c r="S109" s="1066"/>
      <c r="T109" s="1069"/>
      <c r="U109" s="1066"/>
      <c r="V109" s="1069"/>
      <c r="W109" s="1066"/>
      <c r="X109" s="1069"/>
      <c r="Y109" s="1066"/>
      <c r="Z109" s="1069"/>
      <c r="AA109" s="1069"/>
      <c r="AB109" s="1069"/>
      <c r="AC109" s="1093"/>
      <c r="AD109" s="1072"/>
      <c r="AE109" s="1096"/>
      <c r="AF109" s="1081"/>
      <c r="AG109" s="1072"/>
      <c r="AH109" s="1090"/>
      <c r="AI109" s="1081"/>
      <c r="AJ109" s="1081"/>
      <c r="AK109" s="1084"/>
      <c r="AL109" s="1087"/>
      <c r="AM109" s="1098"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01"/>
      <c r="AP109" s="1064"/>
      <c r="AQ109" s="919"/>
      <c r="AR109" s="842"/>
      <c r="AS109" s="842"/>
      <c r="AT109" s="842"/>
      <c r="AU109" s="842"/>
      <c r="AV109" s="842"/>
      <c r="AW109" s="842"/>
      <c r="AX109" s="1103"/>
      <c r="AY109" s="1101"/>
      <c r="AZ109"/>
      <c r="BA109"/>
      <c r="BB109"/>
      <c r="BC109"/>
      <c r="BD109"/>
      <c r="BE109"/>
      <c r="BF109"/>
      <c r="BG109"/>
    </row>
    <row r="110" spans="1:59" ht="14.25">
      <c r="A110" s="1106"/>
      <c r="B110" s="1209"/>
      <c r="C110" s="1210"/>
      <c r="D110" s="1210"/>
      <c r="E110" s="1210"/>
      <c r="F110" s="1211"/>
      <c r="G110" s="1216"/>
      <c r="H110" s="1216"/>
      <c r="I110" s="1216"/>
      <c r="J110" s="1216"/>
      <c r="K110" s="1216"/>
      <c r="L110" s="1219"/>
      <c r="M110" s="1222"/>
      <c r="N110" s="1110"/>
      <c r="O110" s="1113"/>
      <c r="P110" s="1062"/>
      <c r="Q110" s="1075"/>
      <c r="R110" s="1078"/>
      <c r="S110" s="1066"/>
      <c r="T110" s="1069"/>
      <c r="U110" s="1066"/>
      <c r="V110" s="1069"/>
      <c r="W110" s="1066"/>
      <c r="X110" s="1069"/>
      <c r="Y110" s="1066"/>
      <c r="Z110" s="1069"/>
      <c r="AA110" s="1069"/>
      <c r="AB110" s="1069"/>
      <c r="AC110" s="1093"/>
      <c r="AD110" s="1072"/>
      <c r="AE110" s="1096"/>
      <c r="AF110" s="1081"/>
      <c r="AG110" s="1072"/>
      <c r="AH110" s="1090"/>
      <c r="AI110" s="1081"/>
      <c r="AJ110" s="1081"/>
      <c r="AK110" s="1084"/>
      <c r="AL110" s="1087"/>
      <c r="AM110" s="1099"/>
      <c r="AN110" s="372"/>
      <c r="AO110" s="1101"/>
      <c r="AP110" s="1064"/>
      <c r="AQ110" s="919"/>
      <c r="AR110" s="842"/>
      <c r="AS110" s="842"/>
      <c r="AT110" s="842"/>
      <c r="AU110" s="842"/>
      <c r="AV110" s="842"/>
      <c r="AW110" s="842"/>
      <c r="AX110" s="1103"/>
      <c r="AY110" s="1101"/>
      <c r="AZ110"/>
      <c r="BA110"/>
      <c r="BB110"/>
      <c r="BC110"/>
      <c r="BD110"/>
      <c r="BE110"/>
      <c r="BF110"/>
      <c r="BG110"/>
    </row>
    <row r="111" spans="1:59" ht="30" customHeight="1" thickBot="1">
      <c r="A111" s="1107"/>
      <c r="B111" s="1212"/>
      <c r="C111" s="1213"/>
      <c r="D111" s="1213"/>
      <c r="E111" s="1213"/>
      <c r="F111" s="1214"/>
      <c r="G111" s="1217"/>
      <c r="H111" s="1217"/>
      <c r="I111" s="1217"/>
      <c r="J111" s="1217"/>
      <c r="K111" s="1217"/>
      <c r="L111" s="1220"/>
      <c r="M111" s="1223"/>
      <c r="N111" s="1111"/>
      <c r="O111" s="1114"/>
      <c r="P111" s="1063"/>
      <c r="Q111" s="1076"/>
      <c r="R111" s="1079"/>
      <c r="S111" s="1067"/>
      <c r="T111" s="1070"/>
      <c r="U111" s="1067"/>
      <c r="V111" s="1070"/>
      <c r="W111" s="1067"/>
      <c r="X111" s="1070"/>
      <c r="Y111" s="1067"/>
      <c r="Z111" s="1070"/>
      <c r="AA111" s="1070"/>
      <c r="AB111" s="1070"/>
      <c r="AC111" s="1094"/>
      <c r="AD111" s="1073"/>
      <c r="AE111" s="1097"/>
      <c r="AF111" s="1082"/>
      <c r="AG111" s="1073"/>
      <c r="AH111" s="1091"/>
      <c r="AI111" s="1082"/>
      <c r="AJ111" s="1082"/>
      <c r="AK111" s="1085"/>
      <c r="AL111" s="1088"/>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02"/>
      <c r="AP111" s="1064"/>
      <c r="AQ111" s="920"/>
      <c r="AR111" s="842"/>
      <c r="AS111" s="842"/>
      <c r="AT111" s="842"/>
      <c r="AU111" s="842"/>
      <c r="AV111" s="842"/>
      <c r="AW111" s="842"/>
      <c r="AX111" s="1103"/>
      <c r="AY111" s="1102"/>
      <c r="AZ111"/>
      <c r="BA111"/>
      <c r="BB111"/>
      <c r="BC111"/>
      <c r="BD111"/>
      <c r="BE111"/>
      <c r="BF111"/>
      <c r="BG111"/>
    </row>
    <row r="112" spans="1:59" ht="30" customHeight="1">
      <c r="A112" s="1104">
        <v>26</v>
      </c>
      <c r="B112" s="1224" t="str">
        <f>IF(基本情報入力シート!B65="", "",基本情報入力シート!B65)</f>
        <v/>
      </c>
      <c r="C112" s="1225"/>
      <c r="D112" s="1225"/>
      <c r="E112" s="1225"/>
      <c r="F112" s="1226"/>
      <c r="G112" s="1227" t="str">
        <f>IF(基本情報入力シート!L65="", "",基本情報入力シート!L65)</f>
        <v/>
      </c>
      <c r="H112" s="1227" t="str">
        <f>IF(基本情報入力シート!Q65="", "",基本情報入力シート!Q65)</f>
        <v/>
      </c>
      <c r="I112" s="1227" t="str">
        <f>IF(基本情報入力シート!V65="", "",基本情報入力シート!V65)</f>
        <v/>
      </c>
      <c r="J112" s="1227" t="str">
        <f>IF(基本情報入力シート!W65="", "",基本情報入力シート!W65)</f>
        <v/>
      </c>
      <c r="K112" s="1227" t="str">
        <f>IF(基本情報入力シート!X65="", "",基本情報入力シート!X65)</f>
        <v/>
      </c>
      <c r="L112" s="1228" t="str">
        <f>IF(基本情報入力シート!AC65=0, "",基本情報入力シート!AC65)</f>
        <v/>
      </c>
      <c r="M112" s="1221" t="str">
        <f>IF(基本情報入力シート!AD65="", "",基本情報入力シート!AD65)</f>
        <v/>
      </c>
      <c r="N112" s="1109"/>
      <c r="O112" s="1112" t="str">
        <f>IFERROR(VLOOKUP(K112,【参考】数式用２!$A$2:$AD$48,MATCH(N112,【参考】数式用２!$C$4:$AD$4,0)+2,0),"")</f>
        <v/>
      </c>
      <c r="P112" s="1061"/>
      <c r="Q112" s="1074" t="str">
        <f>IFERROR(VLOOKUP(K112,【参考】数式用２!$A$2:$AC$48,MATCH(P112,【参考】数式用２!$C$4:$AC$4,0)+2,0),"")</f>
        <v/>
      </c>
      <c r="R112" s="1077" t="s">
        <v>301</v>
      </c>
      <c r="S112" s="1065"/>
      <c r="T112" s="1068" t="s">
        <v>385</v>
      </c>
      <c r="U112" s="1065"/>
      <c r="V112" s="1068" t="s">
        <v>386</v>
      </c>
      <c r="W112" s="1065"/>
      <c r="X112" s="1068" t="s">
        <v>385</v>
      </c>
      <c r="Y112" s="1065"/>
      <c r="Z112" s="1068" t="s">
        <v>387</v>
      </c>
      <c r="AA112" s="1068" t="s">
        <v>209</v>
      </c>
      <c r="AB112" s="1068" t="str">
        <f>IF(S112&gt;=1,(W112*12+Y112)-(S112*12+U112)+1,"")</f>
        <v/>
      </c>
      <c r="AC112" s="1092" t="s">
        <v>388</v>
      </c>
      <c r="AD112" s="1071" t="str">
        <f>IFERROR(ROUNDDOWN(ROUND(L112*Q112,0)*M112,0)*AB112,"")</f>
        <v/>
      </c>
      <c r="AE112" s="1095" t="str">
        <f>IFERROR(ROUNDDOWN(ROUNDDOWN(ROUND(L112*VLOOKUP(K112,【参考】数式用２!$A$2:$AC$48,MATCH("処遇改善加算Ⅳ",【参考】数式用２!$C$4:$O$4,0)+2,0),0)*M112,0)*AB112*0.5,0), "")</f>
        <v/>
      </c>
      <c r="AF112" s="1080"/>
      <c r="AG112" s="1071" t="str">
        <f>IF(AND(AQ112&lt;&gt;"対象外", P112&lt;&gt;""),ROUNDDOWN(ROUND(L112*VLOOKUP(K112,【参考】数式用２!$A$2:$K$48,MATCH("ベア加算あり",【参考】数式用２!$C$4:$K$4,0)+2,0),0)*M112,0)*AB112,"")</f>
        <v/>
      </c>
      <c r="AH112" s="1089"/>
      <c r="AI112" s="1080"/>
      <c r="AJ112" s="1080"/>
      <c r="AK112" s="1083"/>
      <c r="AL112" s="1086"/>
      <c r="AM112" s="682" t="str">
        <f>IF(Q112="","",IF(Q112&lt;O112,"！加算の要件上は問題ありませんが、令和６年度末の加算率と比較して、令和７年度の加算率が低くなっています。",""))</f>
        <v/>
      </c>
      <c r="AN112" s="372"/>
      <c r="AO112" s="1100" t="str">
        <f>IF(K112&lt;&gt;"","Q列に色付け","")</f>
        <v/>
      </c>
      <c r="AP112" s="1064" t="str">
        <f>IF(AND(AE112&lt;&gt;0,AE112&lt;&gt;""),IF(AF112="○","入力済","未入力"),"")</f>
        <v/>
      </c>
      <c r="AQ112" s="918" t="str">
        <f>IFERROR((VLOOKUP(N112, 【参考】数式用２!$BE$5:$BE$13, 1,FALSE)), "対象外")</f>
        <v>対象外</v>
      </c>
      <c r="AR112" s="842" t="str">
        <f>IF(AG112&lt;&gt;"",IF(AH112="○","入力済","未入力"),"")</f>
        <v/>
      </c>
      <c r="AS112" s="842" t="str">
        <f>IF(AND(P112&lt;&gt;"", AI112=""), "未入力", "入力済")</f>
        <v>入力済</v>
      </c>
      <c r="AT112" s="842" t="str">
        <f>IF(AND(P112&lt;&gt;"", P112&lt;&gt;"処遇改善加算Ⅳ", AJ112=""), "未入力", "入力済")</f>
        <v>入力済</v>
      </c>
      <c r="AU112" s="842" t="str">
        <f>IFERROR(VLOOKUP(K112, 【参考】数式用２!$BB$5:$BC$48, 2, FALSE), "")</f>
        <v/>
      </c>
      <c r="AV112" s="842" t="str">
        <f>IF(AND(P112&lt;&gt;"処遇改善加算Ⅲ",P112&lt;&gt;"処遇改善加算Ⅳ", P112&lt;&gt;"", AU112&lt;&gt;"対象外"), 1,"")</f>
        <v/>
      </c>
      <c r="AW112" s="842" t="str">
        <f>IFERROR("_"&amp;VLOOKUP(K112, 【参考】数式用２!$AG$2:$AH$48, 2, FALSE), "")</f>
        <v/>
      </c>
      <c r="AX112" s="1103" t="str">
        <f>IF(AND(P112="処遇改善加算Ⅰ", AL112=""), "未入力","入力済")</f>
        <v>入力済</v>
      </c>
      <c r="AY112" s="1100" t="str">
        <f>G112</f>
        <v/>
      </c>
      <c r="AZ112"/>
      <c r="BA112"/>
      <c r="BB112"/>
      <c r="BC112"/>
      <c r="BD112"/>
      <c r="BE112"/>
      <c r="BF112"/>
      <c r="BG112"/>
    </row>
    <row r="113" spans="1:59" ht="14.25">
      <c r="A113" s="1105"/>
      <c r="B113" s="1209"/>
      <c r="C113" s="1210"/>
      <c r="D113" s="1210"/>
      <c r="E113" s="1210"/>
      <c r="F113" s="1211"/>
      <c r="G113" s="1216"/>
      <c r="H113" s="1216"/>
      <c r="I113" s="1216"/>
      <c r="J113" s="1216"/>
      <c r="K113" s="1216"/>
      <c r="L113" s="1219"/>
      <c r="M113" s="1222"/>
      <c r="N113" s="1110"/>
      <c r="O113" s="1113"/>
      <c r="P113" s="1062"/>
      <c r="Q113" s="1075"/>
      <c r="R113" s="1078"/>
      <c r="S113" s="1066"/>
      <c r="T113" s="1069"/>
      <c r="U113" s="1066"/>
      <c r="V113" s="1069"/>
      <c r="W113" s="1066"/>
      <c r="X113" s="1069"/>
      <c r="Y113" s="1066"/>
      <c r="Z113" s="1069"/>
      <c r="AA113" s="1069"/>
      <c r="AB113" s="1069"/>
      <c r="AC113" s="1093"/>
      <c r="AD113" s="1072"/>
      <c r="AE113" s="1096"/>
      <c r="AF113" s="1081"/>
      <c r="AG113" s="1072"/>
      <c r="AH113" s="1090"/>
      <c r="AI113" s="1081"/>
      <c r="AJ113" s="1081"/>
      <c r="AK113" s="1084"/>
      <c r="AL113" s="1087"/>
      <c r="AM113" s="1098"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01"/>
      <c r="AP113" s="1064"/>
      <c r="AQ113" s="919"/>
      <c r="AR113" s="842"/>
      <c r="AS113" s="842"/>
      <c r="AT113" s="842"/>
      <c r="AU113" s="842"/>
      <c r="AV113" s="842"/>
      <c r="AW113" s="842"/>
      <c r="AX113" s="1103"/>
      <c r="AY113" s="1101"/>
      <c r="AZ113"/>
      <c r="BA113"/>
      <c r="BB113"/>
      <c r="BC113"/>
      <c r="BD113"/>
      <c r="BE113"/>
      <c r="BF113"/>
      <c r="BG113"/>
    </row>
    <row r="114" spans="1:59" ht="14.25">
      <c r="A114" s="1106"/>
      <c r="B114" s="1209"/>
      <c r="C114" s="1210"/>
      <c r="D114" s="1210"/>
      <c r="E114" s="1210"/>
      <c r="F114" s="1211"/>
      <c r="G114" s="1216"/>
      <c r="H114" s="1216"/>
      <c r="I114" s="1216"/>
      <c r="J114" s="1216"/>
      <c r="K114" s="1216"/>
      <c r="L114" s="1219"/>
      <c r="M114" s="1222"/>
      <c r="N114" s="1110"/>
      <c r="O114" s="1113"/>
      <c r="P114" s="1062"/>
      <c r="Q114" s="1075"/>
      <c r="R114" s="1078"/>
      <c r="S114" s="1066"/>
      <c r="T114" s="1069"/>
      <c r="U114" s="1066"/>
      <c r="V114" s="1069"/>
      <c r="W114" s="1066"/>
      <c r="X114" s="1069"/>
      <c r="Y114" s="1066"/>
      <c r="Z114" s="1069"/>
      <c r="AA114" s="1069"/>
      <c r="AB114" s="1069"/>
      <c r="AC114" s="1093"/>
      <c r="AD114" s="1072"/>
      <c r="AE114" s="1096"/>
      <c r="AF114" s="1081"/>
      <c r="AG114" s="1072"/>
      <c r="AH114" s="1090"/>
      <c r="AI114" s="1081"/>
      <c r="AJ114" s="1081"/>
      <c r="AK114" s="1084"/>
      <c r="AL114" s="1087"/>
      <c r="AM114" s="1099"/>
      <c r="AN114" s="372"/>
      <c r="AO114" s="1101"/>
      <c r="AP114" s="1064"/>
      <c r="AQ114" s="919"/>
      <c r="AR114" s="842"/>
      <c r="AS114" s="842"/>
      <c r="AT114" s="842"/>
      <c r="AU114" s="842"/>
      <c r="AV114" s="842"/>
      <c r="AW114" s="842"/>
      <c r="AX114" s="1103"/>
      <c r="AY114" s="1101"/>
      <c r="AZ114"/>
      <c r="BA114"/>
      <c r="BB114"/>
      <c r="BC114"/>
      <c r="BD114"/>
      <c r="BE114"/>
      <c r="BF114"/>
      <c r="BG114"/>
    </row>
    <row r="115" spans="1:59" ht="30" customHeight="1" thickBot="1">
      <c r="A115" s="1107"/>
      <c r="B115" s="1212"/>
      <c r="C115" s="1213"/>
      <c r="D115" s="1213"/>
      <c r="E115" s="1213"/>
      <c r="F115" s="1214"/>
      <c r="G115" s="1217"/>
      <c r="H115" s="1217"/>
      <c r="I115" s="1217"/>
      <c r="J115" s="1217"/>
      <c r="K115" s="1217"/>
      <c r="L115" s="1220"/>
      <c r="M115" s="1223"/>
      <c r="N115" s="1111"/>
      <c r="O115" s="1114"/>
      <c r="P115" s="1063"/>
      <c r="Q115" s="1076"/>
      <c r="R115" s="1079"/>
      <c r="S115" s="1067"/>
      <c r="T115" s="1070"/>
      <c r="U115" s="1067"/>
      <c r="V115" s="1070"/>
      <c r="W115" s="1067"/>
      <c r="X115" s="1070"/>
      <c r="Y115" s="1067"/>
      <c r="Z115" s="1070"/>
      <c r="AA115" s="1070"/>
      <c r="AB115" s="1070"/>
      <c r="AC115" s="1094"/>
      <c r="AD115" s="1073"/>
      <c r="AE115" s="1097"/>
      <c r="AF115" s="1082"/>
      <c r="AG115" s="1073"/>
      <c r="AH115" s="1091"/>
      <c r="AI115" s="1082"/>
      <c r="AJ115" s="1082"/>
      <c r="AK115" s="1085"/>
      <c r="AL115" s="1088"/>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02"/>
      <c r="AP115" s="1064"/>
      <c r="AQ115" s="920"/>
      <c r="AR115" s="842"/>
      <c r="AS115" s="842"/>
      <c r="AT115" s="842"/>
      <c r="AU115" s="842"/>
      <c r="AV115" s="842"/>
      <c r="AW115" s="842"/>
      <c r="AX115" s="1103"/>
      <c r="AY115" s="1102"/>
      <c r="AZ115"/>
      <c r="BA115"/>
      <c r="BB115"/>
      <c r="BC115"/>
      <c r="BD115"/>
      <c r="BE115"/>
      <c r="BF115"/>
      <c r="BG115"/>
    </row>
    <row r="116" spans="1:59" ht="30" customHeight="1">
      <c r="A116" s="1104">
        <v>27</v>
      </c>
      <c r="B116" s="1224" t="str">
        <f>IF(基本情報入力シート!B66="", "",基本情報入力シート!B66)</f>
        <v/>
      </c>
      <c r="C116" s="1225"/>
      <c r="D116" s="1225"/>
      <c r="E116" s="1225"/>
      <c r="F116" s="1226"/>
      <c r="G116" s="1227" t="str">
        <f>IF(基本情報入力シート!L66="", "",基本情報入力シート!L66)</f>
        <v/>
      </c>
      <c r="H116" s="1227" t="str">
        <f>IF(基本情報入力シート!Q66="", "",基本情報入力シート!Q66)</f>
        <v/>
      </c>
      <c r="I116" s="1227" t="str">
        <f>IF(基本情報入力シート!V66="", "",基本情報入力シート!V66)</f>
        <v/>
      </c>
      <c r="J116" s="1227" t="str">
        <f>IF(基本情報入力シート!W66="", "",基本情報入力シート!W66)</f>
        <v/>
      </c>
      <c r="K116" s="1227" t="str">
        <f>IF(基本情報入力シート!X66="", "",基本情報入力シート!X66)</f>
        <v/>
      </c>
      <c r="L116" s="1228" t="str">
        <f>IF(基本情報入力シート!AC66=0, "",基本情報入力シート!AC66)</f>
        <v/>
      </c>
      <c r="M116" s="1221" t="str">
        <f>IF(基本情報入力シート!AD66="", "",基本情報入力シート!AD66)</f>
        <v/>
      </c>
      <c r="N116" s="1109"/>
      <c r="O116" s="1112" t="str">
        <f>IFERROR(VLOOKUP(K116,【参考】数式用２!$A$2:$AD$48,MATCH(N116,【参考】数式用２!$C$4:$AD$4,0)+2,0),"")</f>
        <v/>
      </c>
      <c r="P116" s="1061"/>
      <c r="Q116" s="1074" t="str">
        <f>IFERROR(VLOOKUP(K116,【参考】数式用２!$A$2:$AC$48,MATCH(P116,【参考】数式用２!$C$4:$AC$4,0)+2,0),"")</f>
        <v/>
      </c>
      <c r="R116" s="1077" t="s">
        <v>301</v>
      </c>
      <c r="S116" s="1065"/>
      <c r="T116" s="1068" t="s">
        <v>385</v>
      </c>
      <c r="U116" s="1065"/>
      <c r="V116" s="1068" t="s">
        <v>386</v>
      </c>
      <c r="W116" s="1065"/>
      <c r="X116" s="1068" t="s">
        <v>385</v>
      </c>
      <c r="Y116" s="1065"/>
      <c r="Z116" s="1068" t="s">
        <v>387</v>
      </c>
      <c r="AA116" s="1068" t="s">
        <v>209</v>
      </c>
      <c r="AB116" s="1068" t="str">
        <f>IF(S116&gt;=1,(W116*12+Y116)-(S116*12+U116)+1,"")</f>
        <v/>
      </c>
      <c r="AC116" s="1092" t="s">
        <v>388</v>
      </c>
      <c r="AD116" s="1071" t="str">
        <f>IFERROR(ROUNDDOWN(ROUND(L116*Q116,0)*M116,0)*AB116,"")</f>
        <v/>
      </c>
      <c r="AE116" s="1095" t="str">
        <f>IFERROR(ROUNDDOWN(ROUNDDOWN(ROUND(L116*VLOOKUP(K116,【参考】数式用２!$A$2:$AC$48,MATCH("処遇改善加算Ⅳ",【参考】数式用２!$C$4:$O$4,0)+2,0),0)*M116,0)*AB116*0.5,0), "")</f>
        <v/>
      </c>
      <c r="AF116" s="1080"/>
      <c r="AG116" s="1071" t="str">
        <f>IF(AND(AQ116&lt;&gt;"対象外", P116&lt;&gt;""),ROUNDDOWN(ROUND(L116*VLOOKUP(K116,【参考】数式用２!$A$2:$K$48,MATCH("ベア加算あり",【参考】数式用２!$C$4:$K$4,0)+2,0),0)*M116,0)*AB116,"")</f>
        <v/>
      </c>
      <c r="AH116" s="1089"/>
      <c r="AI116" s="1080"/>
      <c r="AJ116" s="1080"/>
      <c r="AK116" s="1083"/>
      <c r="AL116" s="1086"/>
      <c r="AM116" s="682" t="str">
        <f>IF(Q116="","",IF(Q116&lt;O116,"！加算の要件上は問題ありませんが、令和６年度末の加算率と比較して、令和７年度の加算率が低くなっています。",""))</f>
        <v/>
      </c>
      <c r="AN116" s="372"/>
      <c r="AO116" s="1100" t="str">
        <f>IF(K116&lt;&gt;"","Q列に色付け","")</f>
        <v/>
      </c>
      <c r="AP116" s="1064" t="str">
        <f>IF(AND(AE116&lt;&gt;0,AE116&lt;&gt;""),IF(AF116="○","入力済","未入力"),"")</f>
        <v/>
      </c>
      <c r="AQ116" s="918" t="str">
        <f>IFERROR((VLOOKUP(N116, 【参考】数式用２!$BE$5:$BE$13, 1,FALSE)), "対象外")</f>
        <v>対象外</v>
      </c>
      <c r="AR116" s="842" t="str">
        <f>IF(AG116&lt;&gt;"",IF(AH116="○","入力済","未入力"),"")</f>
        <v/>
      </c>
      <c r="AS116" s="842" t="str">
        <f>IF(AND(P116&lt;&gt;"", AI116=""), "未入力", "入力済")</f>
        <v>入力済</v>
      </c>
      <c r="AT116" s="842" t="str">
        <f>IF(AND(P116&lt;&gt;"", P116&lt;&gt;"処遇改善加算Ⅳ", AJ116=""), "未入力", "入力済")</f>
        <v>入力済</v>
      </c>
      <c r="AU116" s="842" t="str">
        <f>IFERROR(VLOOKUP(K116, 【参考】数式用２!$BB$5:$BC$48, 2, FALSE), "")</f>
        <v/>
      </c>
      <c r="AV116" s="842" t="str">
        <f>IF(AND(P116&lt;&gt;"処遇改善加算Ⅲ",P116&lt;&gt;"処遇改善加算Ⅳ", P116&lt;&gt;"", AU116&lt;&gt;"対象外"), 1,"")</f>
        <v/>
      </c>
      <c r="AW116" s="842" t="str">
        <f>IFERROR("_"&amp;VLOOKUP(K116, 【参考】数式用２!$AG$2:$AH$48, 2, FALSE), "")</f>
        <v/>
      </c>
      <c r="AX116" s="1103" t="str">
        <f>IF(AND(P116="処遇改善加算Ⅰ", AL116=""), "未入力","入力済")</f>
        <v>入力済</v>
      </c>
      <c r="AY116" s="1100" t="str">
        <f>G116</f>
        <v/>
      </c>
      <c r="AZ116"/>
      <c r="BA116"/>
      <c r="BB116"/>
      <c r="BC116"/>
      <c r="BD116"/>
      <c r="BE116"/>
      <c r="BF116"/>
      <c r="BG116"/>
    </row>
    <row r="117" spans="1:59" ht="14.25">
      <c r="A117" s="1105"/>
      <c r="B117" s="1209"/>
      <c r="C117" s="1210"/>
      <c r="D117" s="1210"/>
      <c r="E117" s="1210"/>
      <c r="F117" s="1211"/>
      <c r="G117" s="1216"/>
      <c r="H117" s="1216"/>
      <c r="I117" s="1216"/>
      <c r="J117" s="1216"/>
      <c r="K117" s="1216"/>
      <c r="L117" s="1219"/>
      <c r="M117" s="1222"/>
      <c r="N117" s="1110"/>
      <c r="O117" s="1113"/>
      <c r="P117" s="1062"/>
      <c r="Q117" s="1075"/>
      <c r="R117" s="1078"/>
      <c r="S117" s="1066"/>
      <c r="T117" s="1069"/>
      <c r="U117" s="1066"/>
      <c r="V117" s="1069"/>
      <c r="W117" s="1066"/>
      <c r="X117" s="1069"/>
      <c r="Y117" s="1066"/>
      <c r="Z117" s="1069"/>
      <c r="AA117" s="1069"/>
      <c r="AB117" s="1069"/>
      <c r="AC117" s="1093"/>
      <c r="AD117" s="1072"/>
      <c r="AE117" s="1096"/>
      <c r="AF117" s="1081"/>
      <c r="AG117" s="1072"/>
      <c r="AH117" s="1090"/>
      <c r="AI117" s="1081"/>
      <c r="AJ117" s="1081"/>
      <c r="AK117" s="1084"/>
      <c r="AL117" s="1087"/>
      <c r="AM117" s="1098"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01"/>
      <c r="AP117" s="1064"/>
      <c r="AQ117" s="919"/>
      <c r="AR117" s="842"/>
      <c r="AS117" s="842"/>
      <c r="AT117" s="842"/>
      <c r="AU117" s="842"/>
      <c r="AV117" s="842"/>
      <c r="AW117" s="842"/>
      <c r="AX117" s="1103"/>
      <c r="AY117" s="1101"/>
      <c r="AZ117"/>
      <c r="BA117"/>
      <c r="BB117"/>
      <c r="BC117"/>
      <c r="BD117"/>
      <c r="BE117"/>
      <c r="BF117"/>
      <c r="BG117"/>
    </row>
    <row r="118" spans="1:59" ht="14.25">
      <c r="A118" s="1106"/>
      <c r="B118" s="1209"/>
      <c r="C118" s="1210"/>
      <c r="D118" s="1210"/>
      <c r="E118" s="1210"/>
      <c r="F118" s="1211"/>
      <c r="G118" s="1216"/>
      <c r="H118" s="1216"/>
      <c r="I118" s="1216"/>
      <c r="J118" s="1216"/>
      <c r="K118" s="1216"/>
      <c r="L118" s="1219"/>
      <c r="M118" s="1222"/>
      <c r="N118" s="1110"/>
      <c r="O118" s="1113"/>
      <c r="P118" s="1062"/>
      <c r="Q118" s="1075"/>
      <c r="R118" s="1078"/>
      <c r="S118" s="1066"/>
      <c r="T118" s="1069"/>
      <c r="U118" s="1066"/>
      <c r="V118" s="1069"/>
      <c r="W118" s="1066"/>
      <c r="X118" s="1069"/>
      <c r="Y118" s="1066"/>
      <c r="Z118" s="1069"/>
      <c r="AA118" s="1069"/>
      <c r="AB118" s="1069"/>
      <c r="AC118" s="1093"/>
      <c r="AD118" s="1072"/>
      <c r="AE118" s="1096"/>
      <c r="AF118" s="1081"/>
      <c r="AG118" s="1072"/>
      <c r="AH118" s="1090"/>
      <c r="AI118" s="1081"/>
      <c r="AJ118" s="1081"/>
      <c r="AK118" s="1084"/>
      <c r="AL118" s="1087"/>
      <c r="AM118" s="1099"/>
      <c r="AN118" s="372"/>
      <c r="AO118" s="1101"/>
      <c r="AP118" s="1064"/>
      <c r="AQ118" s="919"/>
      <c r="AR118" s="842"/>
      <c r="AS118" s="842"/>
      <c r="AT118" s="842"/>
      <c r="AU118" s="842"/>
      <c r="AV118" s="842"/>
      <c r="AW118" s="842"/>
      <c r="AX118" s="1103"/>
      <c r="AY118" s="1101"/>
      <c r="AZ118"/>
      <c r="BA118"/>
      <c r="BB118"/>
      <c r="BC118"/>
      <c r="BD118"/>
      <c r="BE118"/>
      <c r="BF118"/>
      <c r="BG118"/>
    </row>
    <row r="119" spans="1:59" ht="30" customHeight="1" thickBot="1">
      <c r="A119" s="1107"/>
      <c r="B119" s="1212"/>
      <c r="C119" s="1213"/>
      <c r="D119" s="1213"/>
      <c r="E119" s="1213"/>
      <c r="F119" s="1214"/>
      <c r="G119" s="1217"/>
      <c r="H119" s="1217"/>
      <c r="I119" s="1217"/>
      <c r="J119" s="1217"/>
      <c r="K119" s="1217"/>
      <c r="L119" s="1220"/>
      <c r="M119" s="1223"/>
      <c r="N119" s="1111"/>
      <c r="O119" s="1114"/>
      <c r="P119" s="1063"/>
      <c r="Q119" s="1076"/>
      <c r="R119" s="1079"/>
      <c r="S119" s="1067"/>
      <c r="T119" s="1070"/>
      <c r="U119" s="1067"/>
      <c r="V119" s="1070"/>
      <c r="W119" s="1067"/>
      <c r="X119" s="1070"/>
      <c r="Y119" s="1067"/>
      <c r="Z119" s="1070"/>
      <c r="AA119" s="1070"/>
      <c r="AB119" s="1070"/>
      <c r="AC119" s="1094"/>
      <c r="AD119" s="1073"/>
      <c r="AE119" s="1097"/>
      <c r="AF119" s="1082"/>
      <c r="AG119" s="1073"/>
      <c r="AH119" s="1091"/>
      <c r="AI119" s="1082"/>
      <c r="AJ119" s="1082"/>
      <c r="AK119" s="1085"/>
      <c r="AL119" s="1088"/>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02"/>
      <c r="AP119" s="1064"/>
      <c r="AQ119" s="920"/>
      <c r="AR119" s="842"/>
      <c r="AS119" s="842"/>
      <c r="AT119" s="842"/>
      <c r="AU119" s="842"/>
      <c r="AV119" s="842"/>
      <c r="AW119" s="842"/>
      <c r="AX119" s="1103"/>
      <c r="AY119" s="1102"/>
      <c r="AZ119"/>
      <c r="BA119"/>
      <c r="BB119"/>
      <c r="BC119"/>
      <c r="BD119"/>
      <c r="BE119"/>
      <c r="BF119"/>
      <c r="BG119"/>
    </row>
    <row r="120" spans="1:59" ht="30" customHeight="1">
      <c r="A120" s="1104">
        <v>28</v>
      </c>
      <c r="B120" s="1224" t="str">
        <f>IF(基本情報入力シート!B67="", "",基本情報入力シート!B67)</f>
        <v/>
      </c>
      <c r="C120" s="1225"/>
      <c r="D120" s="1225"/>
      <c r="E120" s="1225"/>
      <c r="F120" s="1226"/>
      <c r="G120" s="1227" t="str">
        <f>IF(基本情報入力シート!L67="", "",基本情報入力シート!L67)</f>
        <v/>
      </c>
      <c r="H120" s="1227" t="str">
        <f>IF(基本情報入力シート!Q67="", "",基本情報入力シート!Q67)</f>
        <v/>
      </c>
      <c r="I120" s="1227" t="str">
        <f>IF(基本情報入力シート!V67="", "",基本情報入力シート!V67)</f>
        <v/>
      </c>
      <c r="J120" s="1227" t="str">
        <f>IF(基本情報入力シート!W67="", "",基本情報入力シート!W67)</f>
        <v/>
      </c>
      <c r="K120" s="1227" t="str">
        <f>IF(基本情報入力シート!X67="", "",基本情報入力シート!X67)</f>
        <v/>
      </c>
      <c r="L120" s="1228" t="str">
        <f>IF(基本情報入力シート!AC67=0, "",基本情報入力シート!AC67)</f>
        <v/>
      </c>
      <c r="M120" s="1221" t="str">
        <f>IF(基本情報入力シート!AD67="", "",基本情報入力シート!AD67)</f>
        <v/>
      </c>
      <c r="N120" s="1109"/>
      <c r="O120" s="1112" t="str">
        <f>IFERROR(VLOOKUP(K120,【参考】数式用２!$A$2:$AD$48,MATCH(N120,【参考】数式用２!$C$4:$AD$4,0)+2,0),"")</f>
        <v/>
      </c>
      <c r="P120" s="1061"/>
      <c r="Q120" s="1074" t="str">
        <f>IFERROR(VLOOKUP(K120,【参考】数式用２!$A$2:$AC$48,MATCH(P120,【参考】数式用２!$C$4:$AC$4,0)+2,0),"")</f>
        <v/>
      </c>
      <c r="R120" s="1077" t="s">
        <v>301</v>
      </c>
      <c r="S120" s="1065"/>
      <c r="T120" s="1068" t="s">
        <v>385</v>
      </c>
      <c r="U120" s="1065"/>
      <c r="V120" s="1068" t="s">
        <v>386</v>
      </c>
      <c r="W120" s="1065"/>
      <c r="X120" s="1068" t="s">
        <v>385</v>
      </c>
      <c r="Y120" s="1065"/>
      <c r="Z120" s="1068" t="s">
        <v>387</v>
      </c>
      <c r="AA120" s="1068" t="s">
        <v>209</v>
      </c>
      <c r="AB120" s="1068" t="str">
        <f>IF(S120&gt;=1,(W120*12+Y120)-(S120*12+U120)+1,"")</f>
        <v/>
      </c>
      <c r="AC120" s="1092" t="s">
        <v>388</v>
      </c>
      <c r="AD120" s="1071" t="str">
        <f>IFERROR(ROUNDDOWN(ROUND(L120*Q120,0)*M120,0)*AB120,"")</f>
        <v/>
      </c>
      <c r="AE120" s="1095" t="str">
        <f>IFERROR(ROUNDDOWN(ROUNDDOWN(ROUND(L120*VLOOKUP(K120,【参考】数式用２!$A$2:$AC$48,MATCH("処遇改善加算Ⅳ",【参考】数式用２!$C$4:$O$4,0)+2,0),0)*M120,0)*AB120*0.5,0), "")</f>
        <v/>
      </c>
      <c r="AF120" s="1080"/>
      <c r="AG120" s="1071" t="str">
        <f>IF(AND(AQ120&lt;&gt;"対象外", P120&lt;&gt;""),ROUNDDOWN(ROUND(L120*VLOOKUP(K120,【参考】数式用２!$A$2:$K$48,MATCH("ベア加算あり",【参考】数式用２!$C$4:$K$4,0)+2,0),0)*M120,0)*AB120,"")</f>
        <v/>
      </c>
      <c r="AH120" s="1089"/>
      <c r="AI120" s="1080"/>
      <c r="AJ120" s="1080"/>
      <c r="AK120" s="1083"/>
      <c r="AL120" s="1086"/>
      <c r="AM120" s="682" t="str">
        <f>IF(Q120="","",IF(Q120&lt;O120,"！加算の要件上は問題ありませんが、令和６年度末の加算率と比較して、令和７年度の加算率が低くなっています。",""))</f>
        <v/>
      </c>
      <c r="AN120" s="372"/>
      <c r="AO120" s="1100" t="str">
        <f>IF(K120&lt;&gt;"","Q列に色付け","")</f>
        <v/>
      </c>
      <c r="AP120" s="1064" t="str">
        <f>IF(AND(AE120&lt;&gt;0,AE120&lt;&gt;""),IF(AF120="○","入力済","未入力"),"")</f>
        <v/>
      </c>
      <c r="AQ120" s="918" t="str">
        <f>IFERROR((VLOOKUP(N120, 【参考】数式用２!$BE$5:$BE$13, 1,FALSE)), "対象外")</f>
        <v>対象外</v>
      </c>
      <c r="AR120" s="842" t="str">
        <f>IF(AG120&lt;&gt;"",IF(AH120="○","入力済","未入力"),"")</f>
        <v/>
      </c>
      <c r="AS120" s="842" t="str">
        <f>IF(AND(P120&lt;&gt;"", AI120=""), "未入力", "入力済")</f>
        <v>入力済</v>
      </c>
      <c r="AT120" s="842" t="str">
        <f>IF(AND(P120&lt;&gt;"", P120&lt;&gt;"処遇改善加算Ⅳ", AJ120=""), "未入力", "入力済")</f>
        <v>入力済</v>
      </c>
      <c r="AU120" s="842" t="str">
        <f>IFERROR(VLOOKUP(K120, 【参考】数式用２!$BB$5:$BC$48, 2, FALSE), "")</f>
        <v/>
      </c>
      <c r="AV120" s="842" t="str">
        <f>IF(AND(P120&lt;&gt;"処遇改善加算Ⅲ",P120&lt;&gt;"処遇改善加算Ⅳ", P120&lt;&gt;"", AU120&lt;&gt;"対象外"), 1,"")</f>
        <v/>
      </c>
      <c r="AW120" s="842" t="str">
        <f>IFERROR("_"&amp;VLOOKUP(K120, 【参考】数式用２!$AG$2:$AH$48, 2, FALSE), "")</f>
        <v/>
      </c>
      <c r="AX120" s="1103" t="str">
        <f>IF(AND(P120="処遇改善加算Ⅰ", AL120=""), "未入力","入力済")</f>
        <v>入力済</v>
      </c>
      <c r="AY120" s="1100" t="str">
        <f>G120</f>
        <v/>
      </c>
      <c r="AZ120"/>
      <c r="BA120"/>
      <c r="BB120"/>
      <c r="BC120"/>
      <c r="BD120"/>
      <c r="BE120"/>
      <c r="BF120"/>
      <c r="BG120"/>
    </row>
    <row r="121" spans="1:59" ht="14.25">
      <c r="A121" s="1105"/>
      <c r="B121" s="1209"/>
      <c r="C121" s="1210"/>
      <c r="D121" s="1210"/>
      <c r="E121" s="1210"/>
      <c r="F121" s="1211"/>
      <c r="G121" s="1216"/>
      <c r="H121" s="1216"/>
      <c r="I121" s="1216"/>
      <c r="J121" s="1216"/>
      <c r="K121" s="1216"/>
      <c r="L121" s="1219"/>
      <c r="M121" s="1222"/>
      <c r="N121" s="1110"/>
      <c r="O121" s="1113"/>
      <c r="P121" s="1062"/>
      <c r="Q121" s="1075"/>
      <c r="R121" s="1078"/>
      <c r="S121" s="1066"/>
      <c r="T121" s="1069"/>
      <c r="U121" s="1066"/>
      <c r="V121" s="1069"/>
      <c r="W121" s="1066"/>
      <c r="X121" s="1069"/>
      <c r="Y121" s="1066"/>
      <c r="Z121" s="1069"/>
      <c r="AA121" s="1069"/>
      <c r="AB121" s="1069"/>
      <c r="AC121" s="1093"/>
      <c r="AD121" s="1072"/>
      <c r="AE121" s="1096"/>
      <c r="AF121" s="1081"/>
      <c r="AG121" s="1072"/>
      <c r="AH121" s="1090"/>
      <c r="AI121" s="1081"/>
      <c r="AJ121" s="1081"/>
      <c r="AK121" s="1084"/>
      <c r="AL121" s="1087"/>
      <c r="AM121" s="1098"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01"/>
      <c r="AP121" s="1064"/>
      <c r="AQ121" s="919"/>
      <c r="AR121" s="842"/>
      <c r="AS121" s="842"/>
      <c r="AT121" s="842"/>
      <c r="AU121" s="842"/>
      <c r="AV121" s="842"/>
      <c r="AW121" s="842"/>
      <c r="AX121" s="1103"/>
      <c r="AY121" s="1101"/>
      <c r="AZ121"/>
      <c r="BA121"/>
      <c r="BB121"/>
      <c r="BC121"/>
      <c r="BD121"/>
      <c r="BE121"/>
      <c r="BF121"/>
      <c r="BG121"/>
    </row>
    <row r="122" spans="1:59" ht="14.25">
      <c r="A122" s="1106"/>
      <c r="B122" s="1209"/>
      <c r="C122" s="1210"/>
      <c r="D122" s="1210"/>
      <c r="E122" s="1210"/>
      <c r="F122" s="1211"/>
      <c r="G122" s="1216"/>
      <c r="H122" s="1216"/>
      <c r="I122" s="1216"/>
      <c r="J122" s="1216"/>
      <c r="K122" s="1216"/>
      <c r="L122" s="1219"/>
      <c r="M122" s="1222"/>
      <c r="N122" s="1110"/>
      <c r="O122" s="1113"/>
      <c r="P122" s="1062"/>
      <c r="Q122" s="1075"/>
      <c r="R122" s="1078"/>
      <c r="S122" s="1066"/>
      <c r="T122" s="1069"/>
      <c r="U122" s="1066"/>
      <c r="V122" s="1069"/>
      <c r="W122" s="1066"/>
      <c r="X122" s="1069"/>
      <c r="Y122" s="1066"/>
      <c r="Z122" s="1069"/>
      <c r="AA122" s="1069"/>
      <c r="AB122" s="1069"/>
      <c r="AC122" s="1093"/>
      <c r="AD122" s="1072"/>
      <c r="AE122" s="1096"/>
      <c r="AF122" s="1081"/>
      <c r="AG122" s="1072"/>
      <c r="AH122" s="1090"/>
      <c r="AI122" s="1081"/>
      <c r="AJ122" s="1081"/>
      <c r="AK122" s="1084"/>
      <c r="AL122" s="1087"/>
      <c r="AM122" s="1099"/>
      <c r="AN122" s="372"/>
      <c r="AO122" s="1101"/>
      <c r="AP122" s="1064"/>
      <c r="AQ122" s="919"/>
      <c r="AR122" s="842"/>
      <c r="AS122" s="842"/>
      <c r="AT122" s="842"/>
      <c r="AU122" s="842"/>
      <c r="AV122" s="842"/>
      <c r="AW122" s="842"/>
      <c r="AX122" s="1103"/>
      <c r="AY122" s="1101"/>
      <c r="AZ122"/>
      <c r="BA122"/>
      <c r="BB122"/>
      <c r="BC122"/>
      <c r="BD122"/>
      <c r="BE122"/>
      <c r="BF122"/>
      <c r="BG122"/>
    </row>
    <row r="123" spans="1:59" ht="30" customHeight="1" thickBot="1">
      <c r="A123" s="1107"/>
      <c r="B123" s="1212"/>
      <c r="C123" s="1213"/>
      <c r="D123" s="1213"/>
      <c r="E123" s="1213"/>
      <c r="F123" s="1214"/>
      <c r="G123" s="1217"/>
      <c r="H123" s="1217"/>
      <c r="I123" s="1217"/>
      <c r="J123" s="1217"/>
      <c r="K123" s="1217"/>
      <c r="L123" s="1220"/>
      <c r="M123" s="1223"/>
      <c r="N123" s="1111"/>
      <c r="O123" s="1114"/>
      <c r="P123" s="1063"/>
      <c r="Q123" s="1076"/>
      <c r="R123" s="1079"/>
      <c r="S123" s="1067"/>
      <c r="T123" s="1070"/>
      <c r="U123" s="1067"/>
      <c r="V123" s="1070"/>
      <c r="W123" s="1067"/>
      <c r="X123" s="1070"/>
      <c r="Y123" s="1067"/>
      <c r="Z123" s="1070"/>
      <c r="AA123" s="1070"/>
      <c r="AB123" s="1070"/>
      <c r="AC123" s="1094"/>
      <c r="AD123" s="1073"/>
      <c r="AE123" s="1097"/>
      <c r="AF123" s="1082"/>
      <c r="AG123" s="1073"/>
      <c r="AH123" s="1091"/>
      <c r="AI123" s="1082"/>
      <c r="AJ123" s="1082"/>
      <c r="AK123" s="1085"/>
      <c r="AL123" s="1088"/>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02"/>
      <c r="AP123" s="1064"/>
      <c r="AQ123" s="920"/>
      <c r="AR123" s="842"/>
      <c r="AS123" s="842"/>
      <c r="AT123" s="842"/>
      <c r="AU123" s="842"/>
      <c r="AV123" s="842"/>
      <c r="AW123" s="842"/>
      <c r="AX123" s="1103"/>
      <c r="AY123" s="1102"/>
      <c r="AZ123"/>
      <c r="BA123"/>
      <c r="BB123"/>
      <c r="BC123"/>
      <c r="BD123"/>
      <c r="BE123"/>
      <c r="BF123"/>
      <c r="BG123"/>
    </row>
    <row r="124" spans="1:59" ht="30" customHeight="1">
      <c r="A124" s="1104">
        <v>29</v>
      </c>
      <c r="B124" s="1224" t="str">
        <f>IF(基本情報入力シート!B68="", "",基本情報入力シート!B68)</f>
        <v/>
      </c>
      <c r="C124" s="1225"/>
      <c r="D124" s="1225"/>
      <c r="E124" s="1225"/>
      <c r="F124" s="1226"/>
      <c r="G124" s="1227" t="str">
        <f>IF(基本情報入力シート!L68="", "",基本情報入力シート!L68)</f>
        <v/>
      </c>
      <c r="H124" s="1227" t="str">
        <f>IF(基本情報入力シート!Q68="", "",基本情報入力シート!Q68)</f>
        <v/>
      </c>
      <c r="I124" s="1227" t="str">
        <f>IF(基本情報入力シート!V68="", "",基本情報入力シート!V68)</f>
        <v/>
      </c>
      <c r="J124" s="1227" t="str">
        <f>IF(基本情報入力シート!W68="", "",基本情報入力シート!W68)</f>
        <v/>
      </c>
      <c r="K124" s="1227" t="str">
        <f>IF(基本情報入力シート!X68="", "",基本情報入力シート!X68)</f>
        <v/>
      </c>
      <c r="L124" s="1228" t="str">
        <f>IF(基本情報入力シート!AC68=0, "",基本情報入力シート!AC68)</f>
        <v/>
      </c>
      <c r="M124" s="1221" t="str">
        <f>IF(基本情報入力シート!AD68="", "",基本情報入力シート!AD68)</f>
        <v/>
      </c>
      <c r="N124" s="1109"/>
      <c r="O124" s="1112" t="str">
        <f>IFERROR(VLOOKUP(K124,【参考】数式用２!$A$2:$AD$48,MATCH(N124,【参考】数式用２!$C$4:$AD$4,0)+2,0),"")</f>
        <v/>
      </c>
      <c r="P124" s="1061"/>
      <c r="Q124" s="1074" t="str">
        <f>IFERROR(VLOOKUP(K124,【参考】数式用２!$A$2:$AC$48,MATCH(P124,【参考】数式用２!$C$4:$AC$4,0)+2,0),"")</f>
        <v/>
      </c>
      <c r="R124" s="1077" t="s">
        <v>301</v>
      </c>
      <c r="S124" s="1065"/>
      <c r="T124" s="1068" t="s">
        <v>385</v>
      </c>
      <c r="U124" s="1065"/>
      <c r="V124" s="1068" t="s">
        <v>386</v>
      </c>
      <c r="W124" s="1065"/>
      <c r="X124" s="1068" t="s">
        <v>385</v>
      </c>
      <c r="Y124" s="1065"/>
      <c r="Z124" s="1068" t="s">
        <v>387</v>
      </c>
      <c r="AA124" s="1068" t="s">
        <v>209</v>
      </c>
      <c r="AB124" s="1068" t="str">
        <f>IF(S124&gt;=1,(W124*12+Y124)-(S124*12+U124)+1,"")</f>
        <v/>
      </c>
      <c r="AC124" s="1092" t="s">
        <v>388</v>
      </c>
      <c r="AD124" s="1071" t="str">
        <f>IFERROR(ROUNDDOWN(ROUND(L124*Q124,0)*M124,0)*AB124,"")</f>
        <v/>
      </c>
      <c r="AE124" s="1095" t="str">
        <f>IFERROR(ROUNDDOWN(ROUNDDOWN(ROUND(L124*VLOOKUP(K124,【参考】数式用２!$A$2:$AC$48,MATCH("処遇改善加算Ⅳ",【参考】数式用２!$C$4:$O$4,0)+2,0),0)*M124,0)*AB124*0.5,0), "")</f>
        <v/>
      </c>
      <c r="AF124" s="1080"/>
      <c r="AG124" s="1071" t="str">
        <f>IF(AND(AQ124&lt;&gt;"対象外", P124&lt;&gt;""),ROUNDDOWN(ROUND(L124*VLOOKUP(K124,【参考】数式用２!$A$2:$K$48,MATCH("ベア加算あり",【参考】数式用２!$C$4:$K$4,0)+2,0),0)*M124,0)*AB124,"")</f>
        <v/>
      </c>
      <c r="AH124" s="1089"/>
      <c r="AI124" s="1080"/>
      <c r="AJ124" s="1080"/>
      <c r="AK124" s="1083"/>
      <c r="AL124" s="1086"/>
      <c r="AM124" s="682" t="str">
        <f>IF(Q124="","",IF(Q124&lt;O124,"！加算の要件上は問題ありませんが、令和６年度末の加算率と比較して、令和７年度の加算率が低くなっています。",""))</f>
        <v/>
      </c>
      <c r="AN124" s="372"/>
      <c r="AO124" s="1100" t="str">
        <f>IF(K124&lt;&gt;"","Q列に色付け","")</f>
        <v/>
      </c>
      <c r="AP124" s="1064" t="str">
        <f>IF(AND(AE124&lt;&gt;0,AE124&lt;&gt;""),IF(AF124="○","入力済","未入力"),"")</f>
        <v/>
      </c>
      <c r="AQ124" s="918" t="str">
        <f>IFERROR((VLOOKUP(N124, 【参考】数式用２!$BE$5:$BE$13, 1,FALSE)), "対象外")</f>
        <v>対象外</v>
      </c>
      <c r="AR124" s="842" t="str">
        <f>IF(AG124&lt;&gt;"",IF(AH124="○","入力済","未入力"),"")</f>
        <v/>
      </c>
      <c r="AS124" s="842" t="str">
        <f>IF(AND(P124&lt;&gt;"", AI124=""), "未入力", "入力済")</f>
        <v>入力済</v>
      </c>
      <c r="AT124" s="842" t="str">
        <f>IF(AND(P124&lt;&gt;"", P124&lt;&gt;"処遇改善加算Ⅳ", AJ124=""), "未入力", "入力済")</f>
        <v>入力済</v>
      </c>
      <c r="AU124" s="842" t="str">
        <f>IFERROR(VLOOKUP(K124, 【参考】数式用２!$BB$5:$BC$48, 2, FALSE), "")</f>
        <v/>
      </c>
      <c r="AV124" s="842" t="str">
        <f>IF(AND(P124&lt;&gt;"処遇改善加算Ⅲ",P124&lt;&gt;"処遇改善加算Ⅳ", P124&lt;&gt;"", AU124&lt;&gt;"対象外"), 1,"")</f>
        <v/>
      </c>
      <c r="AW124" s="842" t="str">
        <f>IFERROR("_"&amp;VLOOKUP(K124, 【参考】数式用２!$AG$2:$AH$48, 2, FALSE), "")</f>
        <v/>
      </c>
      <c r="AX124" s="1103" t="str">
        <f>IF(AND(P124="処遇改善加算Ⅰ", AL124=""), "未入力","入力済")</f>
        <v>入力済</v>
      </c>
      <c r="AY124" s="1100" t="str">
        <f>G124</f>
        <v/>
      </c>
      <c r="AZ124"/>
      <c r="BA124"/>
      <c r="BB124"/>
      <c r="BC124"/>
      <c r="BD124"/>
      <c r="BE124"/>
      <c r="BF124"/>
      <c r="BG124"/>
    </row>
    <row r="125" spans="1:59" ht="14.25">
      <c r="A125" s="1105"/>
      <c r="B125" s="1209"/>
      <c r="C125" s="1210"/>
      <c r="D125" s="1210"/>
      <c r="E125" s="1210"/>
      <c r="F125" s="1211"/>
      <c r="G125" s="1216"/>
      <c r="H125" s="1216"/>
      <c r="I125" s="1216"/>
      <c r="J125" s="1216"/>
      <c r="K125" s="1216"/>
      <c r="L125" s="1219"/>
      <c r="M125" s="1222"/>
      <c r="N125" s="1110"/>
      <c r="O125" s="1113"/>
      <c r="P125" s="1062"/>
      <c r="Q125" s="1075"/>
      <c r="R125" s="1078"/>
      <c r="S125" s="1066"/>
      <c r="T125" s="1069"/>
      <c r="U125" s="1066"/>
      <c r="V125" s="1069"/>
      <c r="W125" s="1066"/>
      <c r="X125" s="1069"/>
      <c r="Y125" s="1066"/>
      <c r="Z125" s="1069"/>
      <c r="AA125" s="1069"/>
      <c r="AB125" s="1069"/>
      <c r="AC125" s="1093"/>
      <c r="AD125" s="1072"/>
      <c r="AE125" s="1096"/>
      <c r="AF125" s="1081"/>
      <c r="AG125" s="1072"/>
      <c r="AH125" s="1090"/>
      <c r="AI125" s="1081"/>
      <c r="AJ125" s="1081"/>
      <c r="AK125" s="1084"/>
      <c r="AL125" s="1087"/>
      <c r="AM125" s="1098"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01"/>
      <c r="AP125" s="1064"/>
      <c r="AQ125" s="919"/>
      <c r="AR125" s="842"/>
      <c r="AS125" s="842"/>
      <c r="AT125" s="842"/>
      <c r="AU125" s="842"/>
      <c r="AV125" s="842"/>
      <c r="AW125" s="842"/>
      <c r="AX125" s="1103"/>
      <c r="AY125" s="1101"/>
      <c r="AZ125"/>
      <c r="BA125"/>
      <c r="BB125"/>
      <c r="BC125"/>
      <c r="BD125"/>
      <c r="BE125"/>
      <c r="BF125"/>
      <c r="BG125"/>
    </row>
    <row r="126" spans="1:59" ht="14.25">
      <c r="A126" s="1106"/>
      <c r="B126" s="1209"/>
      <c r="C126" s="1210"/>
      <c r="D126" s="1210"/>
      <c r="E126" s="1210"/>
      <c r="F126" s="1211"/>
      <c r="G126" s="1216"/>
      <c r="H126" s="1216"/>
      <c r="I126" s="1216"/>
      <c r="J126" s="1216"/>
      <c r="K126" s="1216"/>
      <c r="L126" s="1219"/>
      <c r="M126" s="1222"/>
      <c r="N126" s="1110"/>
      <c r="O126" s="1113"/>
      <c r="P126" s="1062"/>
      <c r="Q126" s="1075"/>
      <c r="R126" s="1078"/>
      <c r="S126" s="1066"/>
      <c r="T126" s="1069"/>
      <c r="U126" s="1066"/>
      <c r="V126" s="1069"/>
      <c r="W126" s="1066"/>
      <c r="X126" s="1069"/>
      <c r="Y126" s="1066"/>
      <c r="Z126" s="1069"/>
      <c r="AA126" s="1069"/>
      <c r="AB126" s="1069"/>
      <c r="AC126" s="1093"/>
      <c r="AD126" s="1072"/>
      <c r="AE126" s="1096"/>
      <c r="AF126" s="1081"/>
      <c r="AG126" s="1072"/>
      <c r="AH126" s="1090"/>
      <c r="AI126" s="1081"/>
      <c r="AJ126" s="1081"/>
      <c r="AK126" s="1084"/>
      <c r="AL126" s="1087"/>
      <c r="AM126" s="1099"/>
      <c r="AN126" s="372"/>
      <c r="AO126" s="1101"/>
      <c r="AP126" s="1064"/>
      <c r="AQ126" s="919"/>
      <c r="AR126" s="842"/>
      <c r="AS126" s="842"/>
      <c r="AT126" s="842"/>
      <c r="AU126" s="842"/>
      <c r="AV126" s="842"/>
      <c r="AW126" s="842"/>
      <c r="AX126" s="1103"/>
      <c r="AY126" s="1101"/>
      <c r="AZ126"/>
      <c r="BA126"/>
      <c r="BB126"/>
      <c r="BC126"/>
      <c r="BD126"/>
      <c r="BE126"/>
      <c r="BF126"/>
      <c r="BG126"/>
    </row>
    <row r="127" spans="1:59" ht="30" customHeight="1" thickBot="1">
      <c r="A127" s="1107"/>
      <c r="B127" s="1212"/>
      <c r="C127" s="1213"/>
      <c r="D127" s="1213"/>
      <c r="E127" s="1213"/>
      <c r="F127" s="1214"/>
      <c r="G127" s="1217"/>
      <c r="H127" s="1217"/>
      <c r="I127" s="1217"/>
      <c r="J127" s="1217"/>
      <c r="K127" s="1217"/>
      <c r="L127" s="1220"/>
      <c r="M127" s="1223"/>
      <c r="N127" s="1111"/>
      <c r="O127" s="1114"/>
      <c r="P127" s="1063"/>
      <c r="Q127" s="1076"/>
      <c r="R127" s="1079"/>
      <c r="S127" s="1067"/>
      <c r="T127" s="1070"/>
      <c r="U127" s="1067"/>
      <c r="V127" s="1070"/>
      <c r="W127" s="1067"/>
      <c r="X127" s="1070"/>
      <c r="Y127" s="1067"/>
      <c r="Z127" s="1070"/>
      <c r="AA127" s="1070"/>
      <c r="AB127" s="1070"/>
      <c r="AC127" s="1094"/>
      <c r="AD127" s="1073"/>
      <c r="AE127" s="1097"/>
      <c r="AF127" s="1082"/>
      <c r="AG127" s="1073"/>
      <c r="AH127" s="1091"/>
      <c r="AI127" s="1082"/>
      <c r="AJ127" s="1082"/>
      <c r="AK127" s="1085"/>
      <c r="AL127" s="1088"/>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02"/>
      <c r="AP127" s="1064"/>
      <c r="AQ127" s="920"/>
      <c r="AR127" s="842"/>
      <c r="AS127" s="842"/>
      <c r="AT127" s="842"/>
      <c r="AU127" s="842"/>
      <c r="AV127" s="842"/>
      <c r="AW127" s="842"/>
      <c r="AX127" s="1103"/>
      <c r="AY127" s="1102"/>
      <c r="AZ127"/>
      <c r="BA127"/>
      <c r="BB127"/>
      <c r="BC127"/>
      <c r="BD127"/>
      <c r="BE127"/>
      <c r="BF127"/>
      <c r="BG127"/>
    </row>
    <row r="128" spans="1:59" ht="30" customHeight="1">
      <c r="A128" s="1104">
        <v>30</v>
      </c>
      <c r="B128" s="1224" t="str">
        <f>IF(基本情報入力シート!B69="", "",基本情報入力シート!B69)</f>
        <v/>
      </c>
      <c r="C128" s="1225"/>
      <c r="D128" s="1225"/>
      <c r="E128" s="1225"/>
      <c r="F128" s="1226"/>
      <c r="G128" s="1227" t="str">
        <f>IF(基本情報入力シート!L69="", "",基本情報入力シート!L69)</f>
        <v/>
      </c>
      <c r="H128" s="1227" t="str">
        <f>IF(基本情報入力シート!Q69="", "",基本情報入力シート!Q69)</f>
        <v/>
      </c>
      <c r="I128" s="1227" t="str">
        <f>IF(基本情報入力シート!V69="", "",基本情報入力シート!V69)</f>
        <v/>
      </c>
      <c r="J128" s="1227" t="str">
        <f>IF(基本情報入力シート!W69="", "",基本情報入力シート!W69)</f>
        <v/>
      </c>
      <c r="K128" s="1227" t="str">
        <f>IF(基本情報入力シート!X69="", "",基本情報入力シート!X69)</f>
        <v/>
      </c>
      <c r="L128" s="1228" t="str">
        <f>IF(基本情報入力シート!AC69=0, "",基本情報入力シート!AC69)</f>
        <v/>
      </c>
      <c r="M128" s="1221" t="str">
        <f>IF(基本情報入力シート!AD69="", "",基本情報入力シート!AD69)</f>
        <v/>
      </c>
      <c r="N128" s="1109"/>
      <c r="O128" s="1112" t="str">
        <f>IFERROR(VLOOKUP(K128,【参考】数式用２!$A$2:$AD$48,MATCH(N128,【参考】数式用２!$C$4:$AD$4,0)+2,0),"")</f>
        <v/>
      </c>
      <c r="P128" s="1061"/>
      <c r="Q128" s="1074" t="str">
        <f>IFERROR(VLOOKUP(K128,【参考】数式用２!$A$2:$AC$48,MATCH(P128,【参考】数式用２!$C$4:$AC$4,0)+2,0),"")</f>
        <v/>
      </c>
      <c r="R128" s="1077" t="s">
        <v>301</v>
      </c>
      <c r="S128" s="1065"/>
      <c r="T128" s="1068" t="s">
        <v>385</v>
      </c>
      <c r="U128" s="1065"/>
      <c r="V128" s="1068" t="s">
        <v>386</v>
      </c>
      <c r="W128" s="1065"/>
      <c r="X128" s="1068" t="s">
        <v>385</v>
      </c>
      <c r="Y128" s="1065"/>
      <c r="Z128" s="1068" t="s">
        <v>387</v>
      </c>
      <c r="AA128" s="1068" t="s">
        <v>209</v>
      </c>
      <c r="AB128" s="1068" t="str">
        <f>IF(S128&gt;=1,(W128*12+Y128)-(S128*12+U128)+1,"")</f>
        <v/>
      </c>
      <c r="AC128" s="1092" t="s">
        <v>388</v>
      </c>
      <c r="AD128" s="1071" t="str">
        <f>IFERROR(ROUNDDOWN(ROUND(L128*Q128,0)*M128,0)*AB128,"")</f>
        <v/>
      </c>
      <c r="AE128" s="1095" t="str">
        <f>IFERROR(ROUNDDOWN(ROUNDDOWN(ROUND(L128*VLOOKUP(K128,【参考】数式用２!$A$2:$AC$48,MATCH("処遇改善加算Ⅳ",【参考】数式用２!$C$4:$O$4,0)+2,0),0)*M128,0)*AB128*0.5,0), "")</f>
        <v/>
      </c>
      <c r="AF128" s="1080"/>
      <c r="AG128" s="1071" t="str">
        <f>IF(AND(AQ128&lt;&gt;"対象外", P128&lt;&gt;""),ROUNDDOWN(ROUND(L128*VLOOKUP(K128,【参考】数式用２!$A$2:$K$48,MATCH("ベア加算あり",【参考】数式用２!$C$4:$K$4,0)+2,0),0)*M128,0)*AB128,"")</f>
        <v/>
      </c>
      <c r="AH128" s="1089"/>
      <c r="AI128" s="1080"/>
      <c r="AJ128" s="1080"/>
      <c r="AK128" s="1083"/>
      <c r="AL128" s="1086"/>
      <c r="AM128" s="682" t="str">
        <f>IF(Q128="","",IF(Q128&lt;O128,"！加算の要件上は問題ありませんが、令和６年度末の加算率と比較して、令和７年度の加算率が低くなっています。",""))</f>
        <v/>
      </c>
      <c r="AN128" s="372"/>
      <c r="AO128" s="1100" t="str">
        <f>IF(K128&lt;&gt;"","Q列に色付け","")</f>
        <v/>
      </c>
      <c r="AP128" s="1064" t="str">
        <f>IF(AND(AE128&lt;&gt;0,AE128&lt;&gt;""),IF(AF128="○","入力済","未入力"),"")</f>
        <v/>
      </c>
      <c r="AQ128" s="918" t="str">
        <f>IFERROR((VLOOKUP(N128, 【参考】数式用２!$BE$5:$BE$13, 1,FALSE)), "対象外")</f>
        <v>対象外</v>
      </c>
      <c r="AR128" s="842" t="str">
        <f>IF(AG128&lt;&gt;"",IF(AH128="○","入力済","未入力"),"")</f>
        <v/>
      </c>
      <c r="AS128" s="842" t="str">
        <f>IF(AND(P128&lt;&gt;"", AI128=""), "未入力", "入力済")</f>
        <v>入力済</v>
      </c>
      <c r="AT128" s="842" t="str">
        <f>IF(AND(P128&lt;&gt;"", P128&lt;&gt;"処遇改善加算Ⅳ", AJ128=""), "未入力", "入力済")</f>
        <v>入力済</v>
      </c>
      <c r="AU128" s="842" t="str">
        <f>IFERROR(VLOOKUP(K128, 【参考】数式用２!$BB$5:$BC$48, 2, FALSE), "")</f>
        <v/>
      </c>
      <c r="AV128" s="842" t="str">
        <f>IF(AND(P128&lt;&gt;"処遇改善加算Ⅲ",P128&lt;&gt;"処遇改善加算Ⅳ", P128&lt;&gt;"", AU128&lt;&gt;"対象外"), 1,"")</f>
        <v/>
      </c>
      <c r="AW128" s="842" t="str">
        <f>IFERROR("_"&amp;VLOOKUP(K128, 【参考】数式用２!$AG$2:$AH$48, 2, FALSE), "")</f>
        <v/>
      </c>
      <c r="AX128" s="1103" t="str">
        <f>IF(AND(P128="処遇改善加算Ⅰ", AL128=""), "未入力","入力済")</f>
        <v>入力済</v>
      </c>
      <c r="AY128" s="1100" t="str">
        <f>G128</f>
        <v/>
      </c>
      <c r="AZ128"/>
      <c r="BA128"/>
      <c r="BB128"/>
      <c r="BC128"/>
      <c r="BD128"/>
      <c r="BE128"/>
      <c r="BF128"/>
      <c r="BG128"/>
    </row>
    <row r="129" spans="1:59" ht="14.25">
      <c r="A129" s="1105"/>
      <c r="B129" s="1209"/>
      <c r="C129" s="1210"/>
      <c r="D129" s="1210"/>
      <c r="E129" s="1210"/>
      <c r="F129" s="1211"/>
      <c r="G129" s="1216"/>
      <c r="H129" s="1216"/>
      <c r="I129" s="1216"/>
      <c r="J129" s="1216"/>
      <c r="K129" s="1216"/>
      <c r="L129" s="1219"/>
      <c r="M129" s="1222"/>
      <c r="N129" s="1110"/>
      <c r="O129" s="1113"/>
      <c r="P129" s="1062"/>
      <c r="Q129" s="1075"/>
      <c r="R129" s="1078"/>
      <c r="S129" s="1066"/>
      <c r="T129" s="1069"/>
      <c r="U129" s="1066"/>
      <c r="V129" s="1069"/>
      <c r="W129" s="1066"/>
      <c r="X129" s="1069"/>
      <c r="Y129" s="1066"/>
      <c r="Z129" s="1069"/>
      <c r="AA129" s="1069"/>
      <c r="AB129" s="1069"/>
      <c r="AC129" s="1093"/>
      <c r="AD129" s="1072"/>
      <c r="AE129" s="1096"/>
      <c r="AF129" s="1081"/>
      <c r="AG129" s="1072"/>
      <c r="AH129" s="1090"/>
      <c r="AI129" s="1081"/>
      <c r="AJ129" s="1081"/>
      <c r="AK129" s="1084"/>
      <c r="AL129" s="1087"/>
      <c r="AM129" s="1098"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01"/>
      <c r="AP129" s="1064"/>
      <c r="AQ129" s="919"/>
      <c r="AR129" s="842"/>
      <c r="AS129" s="842"/>
      <c r="AT129" s="842"/>
      <c r="AU129" s="842"/>
      <c r="AV129" s="842"/>
      <c r="AW129" s="842"/>
      <c r="AX129" s="1103"/>
      <c r="AY129" s="1101"/>
      <c r="AZ129"/>
      <c r="BA129"/>
      <c r="BB129"/>
      <c r="BC129"/>
      <c r="BD129"/>
      <c r="BE129"/>
      <c r="BF129"/>
      <c r="BG129"/>
    </row>
    <row r="130" spans="1:59" ht="14.25">
      <c r="A130" s="1106"/>
      <c r="B130" s="1209"/>
      <c r="C130" s="1210"/>
      <c r="D130" s="1210"/>
      <c r="E130" s="1210"/>
      <c r="F130" s="1211"/>
      <c r="G130" s="1216"/>
      <c r="H130" s="1216"/>
      <c r="I130" s="1216"/>
      <c r="J130" s="1216"/>
      <c r="K130" s="1216"/>
      <c r="L130" s="1219"/>
      <c r="M130" s="1222"/>
      <c r="N130" s="1110"/>
      <c r="O130" s="1113"/>
      <c r="P130" s="1062"/>
      <c r="Q130" s="1075"/>
      <c r="R130" s="1078"/>
      <c r="S130" s="1066"/>
      <c r="T130" s="1069"/>
      <c r="U130" s="1066"/>
      <c r="V130" s="1069"/>
      <c r="W130" s="1066"/>
      <c r="X130" s="1069"/>
      <c r="Y130" s="1066"/>
      <c r="Z130" s="1069"/>
      <c r="AA130" s="1069"/>
      <c r="AB130" s="1069"/>
      <c r="AC130" s="1093"/>
      <c r="AD130" s="1072"/>
      <c r="AE130" s="1096"/>
      <c r="AF130" s="1081"/>
      <c r="AG130" s="1072"/>
      <c r="AH130" s="1090"/>
      <c r="AI130" s="1081"/>
      <c r="AJ130" s="1081"/>
      <c r="AK130" s="1084"/>
      <c r="AL130" s="1087"/>
      <c r="AM130" s="1099"/>
      <c r="AN130" s="372"/>
      <c r="AO130" s="1101"/>
      <c r="AP130" s="1064"/>
      <c r="AQ130" s="919"/>
      <c r="AR130" s="842"/>
      <c r="AS130" s="842"/>
      <c r="AT130" s="842"/>
      <c r="AU130" s="842"/>
      <c r="AV130" s="842"/>
      <c r="AW130" s="842"/>
      <c r="AX130" s="1103"/>
      <c r="AY130" s="1101"/>
      <c r="AZ130"/>
      <c r="BA130"/>
      <c r="BB130"/>
      <c r="BC130"/>
      <c r="BD130"/>
      <c r="BE130"/>
      <c r="BF130"/>
      <c r="BG130"/>
    </row>
    <row r="131" spans="1:59" ht="30" customHeight="1" thickBot="1">
      <c r="A131" s="1107"/>
      <c r="B131" s="1212"/>
      <c r="C131" s="1213"/>
      <c r="D131" s="1213"/>
      <c r="E131" s="1213"/>
      <c r="F131" s="1214"/>
      <c r="G131" s="1217"/>
      <c r="H131" s="1217"/>
      <c r="I131" s="1217"/>
      <c r="J131" s="1217"/>
      <c r="K131" s="1217"/>
      <c r="L131" s="1220"/>
      <c r="M131" s="1223"/>
      <c r="N131" s="1111"/>
      <c r="O131" s="1114"/>
      <c r="P131" s="1063"/>
      <c r="Q131" s="1076"/>
      <c r="R131" s="1079"/>
      <c r="S131" s="1067"/>
      <c r="T131" s="1070"/>
      <c r="U131" s="1067"/>
      <c r="V131" s="1070"/>
      <c r="W131" s="1067"/>
      <c r="X131" s="1070"/>
      <c r="Y131" s="1067"/>
      <c r="Z131" s="1070"/>
      <c r="AA131" s="1070"/>
      <c r="AB131" s="1070"/>
      <c r="AC131" s="1094"/>
      <c r="AD131" s="1073"/>
      <c r="AE131" s="1097"/>
      <c r="AF131" s="1082"/>
      <c r="AG131" s="1073"/>
      <c r="AH131" s="1091"/>
      <c r="AI131" s="1082"/>
      <c r="AJ131" s="1082"/>
      <c r="AK131" s="1085"/>
      <c r="AL131" s="1088"/>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02"/>
      <c r="AP131" s="1064"/>
      <c r="AQ131" s="920"/>
      <c r="AR131" s="842"/>
      <c r="AS131" s="842"/>
      <c r="AT131" s="842"/>
      <c r="AU131" s="842"/>
      <c r="AV131" s="842"/>
      <c r="AW131" s="842"/>
      <c r="AX131" s="1103"/>
      <c r="AY131" s="1102"/>
      <c r="AZ131"/>
      <c r="BA131"/>
      <c r="BB131"/>
      <c r="BC131"/>
      <c r="BD131"/>
      <c r="BE131"/>
      <c r="BF131"/>
      <c r="BG131"/>
    </row>
    <row r="132" spans="1:59" ht="30" customHeight="1">
      <c r="A132" s="1104">
        <v>31</v>
      </c>
      <c r="B132" s="1224" t="str">
        <f>IF(基本情報入力シート!B70="", "",基本情報入力シート!B70)</f>
        <v/>
      </c>
      <c r="C132" s="1225"/>
      <c r="D132" s="1225"/>
      <c r="E132" s="1225"/>
      <c r="F132" s="1226"/>
      <c r="G132" s="1227" t="str">
        <f>IF(基本情報入力シート!L70="", "",基本情報入力シート!L70)</f>
        <v/>
      </c>
      <c r="H132" s="1227" t="str">
        <f>IF(基本情報入力シート!Q70="", "",基本情報入力シート!Q70)</f>
        <v/>
      </c>
      <c r="I132" s="1227" t="str">
        <f>IF(基本情報入力シート!V70="", "",基本情報入力シート!V70)</f>
        <v/>
      </c>
      <c r="J132" s="1227" t="str">
        <f>IF(基本情報入力シート!W70="", "",基本情報入力シート!W70)</f>
        <v/>
      </c>
      <c r="K132" s="1227" t="str">
        <f>IF(基本情報入力シート!X70="", "",基本情報入力シート!X70)</f>
        <v/>
      </c>
      <c r="L132" s="1228" t="str">
        <f>IF(基本情報入力シート!AC70=0, "",基本情報入力シート!AC70)</f>
        <v/>
      </c>
      <c r="M132" s="1221" t="str">
        <f>IF(基本情報入力シート!AD70="", "",基本情報入力シート!AD70)</f>
        <v/>
      </c>
      <c r="N132" s="1109"/>
      <c r="O132" s="1112" t="str">
        <f>IFERROR(VLOOKUP(K132,【参考】数式用２!$A$2:$AD$48,MATCH(N132,【参考】数式用２!$C$4:$AD$4,0)+2,0),"")</f>
        <v/>
      </c>
      <c r="P132" s="1061"/>
      <c r="Q132" s="1074" t="str">
        <f>IFERROR(VLOOKUP(K132,【参考】数式用２!$A$2:$AC$48,MATCH(P132,【参考】数式用２!$C$4:$AC$4,0)+2,0),"")</f>
        <v/>
      </c>
      <c r="R132" s="1077" t="s">
        <v>301</v>
      </c>
      <c r="S132" s="1065"/>
      <c r="T132" s="1068" t="s">
        <v>385</v>
      </c>
      <c r="U132" s="1065"/>
      <c r="V132" s="1068" t="s">
        <v>386</v>
      </c>
      <c r="W132" s="1065"/>
      <c r="X132" s="1068" t="s">
        <v>385</v>
      </c>
      <c r="Y132" s="1065"/>
      <c r="Z132" s="1068" t="s">
        <v>387</v>
      </c>
      <c r="AA132" s="1068" t="s">
        <v>209</v>
      </c>
      <c r="AB132" s="1068" t="str">
        <f>IF(S132&gt;=1,(W132*12+Y132)-(S132*12+U132)+1,"")</f>
        <v/>
      </c>
      <c r="AC132" s="1092" t="s">
        <v>388</v>
      </c>
      <c r="AD132" s="1071" t="str">
        <f>IFERROR(ROUNDDOWN(ROUND(L132*Q132,0)*M132,0)*AB132,"")</f>
        <v/>
      </c>
      <c r="AE132" s="1095" t="str">
        <f>IFERROR(ROUNDDOWN(ROUNDDOWN(ROUND(L132*VLOOKUP(K132,【参考】数式用２!$A$2:$AC$48,MATCH("処遇改善加算Ⅳ",【参考】数式用２!$C$4:$O$4,0)+2,0),0)*M132,0)*AB132*0.5,0), "")</f>
        <v/>
      </c>
      <c r="AF132" s="1080"/>
      <c r="AG132" s="1071" t="str">
        <f>IF(AND(AQ132&lt;&gt;"対象外", P132&lt;&gt;""),ROUNDDOWN(ROUND(L132*VLOOKUP(K132,【参考】数式用２!$A$2:$K$48,MATCH("ベア加算あり",【参考】数式用２!$C$4:$K$4,0)+2,0),0)*M132,0)*AB132,"")</f>
        <v/>
      </c>
      <c r="AH132" s="1089"/>
      <c r="AI132" s="1080"/>
      <c r="AJ132" s="1080"/>
      <c r="AK132" s="1083"/>
      <c r="AL132" s="1086"/>
      <c r="AM132" s="682" t="str">
        <f>IF(Q132="","",IF(Q132&lt;O132,"！加算の要件上は問題ありませんが、令和６年度末の加算率と比較して、令和７年度の加算率が低くなっています。",""))</f>
        <v/>
      </c>
      <c r="AN132" s="372"/>
      <c r="AO132" s="1100" t="str">
        <f>IF(K132&lt;&gt;"","Q列に色付け","")</f>
        <v/>
      </c>
      <c r="AP132" s="1064" t="str">
        <f>IF(AND(AE132&lt;&gt;0,AE132&lt;&gt;""),IF(AF132="○","入力済","未入力"),"")</f>
        <v/>
      </c>
      <c r="AQ132" s="918" t="str">
        <f>IFERROR((VLOOKUP(N132, 【参考】数式用２!$BE$5:$BE$13, 1,FALSE)), "対象外")</f>
        <v>対象外</v>
      </c>
      <c r="AR132" s="842" t="str">
        <f>IF(AG132&lt;&gt;"",IF(AH132="○","入力済","未入力"),"")</f>
        <v/>
      </c>
      <c r="AS132" s="842" t="str">
        <f>IF(AND(P132&lt;&gt;"", AI132=""), "未入力", "入力済")</f>
        <v>入力済</v>
      </c>
      <c r="AT132" s="842" t="str">
        <f>IF(AND(P132&lt;&gt;"", P132&lt;&gt;"処遇改善加算Ⅳ", AJ132=""), "未入力", "入力済")</f>
        <v>入力済</v>
      </c>
      <c r="AU132" s="842" t="str">
        <f>IFERROR(VLOOKUP(K132, 【参考】数式用２!$BB$5:$BC$48, 2, FALSE), "")</f>
        <v/>
      </c>
      <c r="AV132" s="842" t="str">
        <f>IF(AND(P132&lt;&gt;"処遇改善加算Ⅲ",P132&lt;&gt;"処遇改善加算Ⅳ", P132&lt;&gt;"", AU132&lt;&gt;"対象外"), 1,"")</f>
        <v/>
      </c>
      <c r="AW132" s="842" t="str">
        <f>IFERROR("_"&amp;VLOOKUP(K132, 【参考】数式用２!$AG$2:$AH$48, 2, FALSE), "")</f>
        <v/>
      </c>
      <c r="AX132" s="1103" t="str">
        <f>IF(AND(P132="処遇改善加算Ⅰ", AL132=""), "未入力","入力済")</f>
        <v>入力済</v>
      </c>
      <c r="AY132" s="1100" t="str">
        <f>G132</f>
        <v/>
      </c>
      <c r="AZ132"/>
      <c r="BA132"/>
      <c r="BB132"/>
      <c r="BC132"/>
      <c r="BD132"/>
      <c r="BE132"/>
      <c r="BF132"/>
      <c r="BG132"/>
    </row>
    <row r="133" spans="1:59" ht="14.25">
      <c r="A133" s="1105"/>
      <c r="B133" s="1209"/>
      <c r="C133" s="1210"/>
      <c r="D133" s="1210"/>
      <c r="E133" s="1210"/>
      <c r="F133" s="1211"/>
      <c r="G133" s="1216"/>
      <c r="H133" s="1216"/>
      <c r="I133" s="1216"/>
      <c r="J133" s="1216"/>
      <c r="K133" s="1216"/>
      <c r="L133" s="1219"/>
      <c r="M133" s="1222"/>
      <c r="N133" s="1110"/>
      <c r="O133" s="1113"/>
      <c r="P133" s="1062"/>
      <c r="Q133" s="1075"/>
      <c r="R133" s="1078"/>
      <c r="S133" s="1066"/>
      <c r="T133" s="1069"/>
      <c r="U133" s="1066"/>
      <c r="V133" s="1069"/>
      <c r="W133" s="1066"/>
      <c r="X133" s="1069"/>
      <c r="Y133" s="1066"/>
      <c r="Z133" s="1069"/>
      <c r="AA133" s="1069"/>
      <c r="AB133" s="1069"/>
      <c r="AC133" s="1093"/>
      <c r="AD133" s="1072"/>
      <c r="AE133" s="1096"/>
      <c r="AF133" s="1081"/>
      <c r="AG133" s="1072"/>
      <c r="AH133" s="1090"/>
      <c r="AI133" s="1081"/>
      <c r="AJ133" s="1081"/>
      <c r="AK133" s="1084"/>
      <c r="AL133" s="1087"/>
      <c r="AM133" s="1098"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01"/>
      <c r="AP133" s="1064"/>
      <c r="AQ133" s="919"/>
      <c r="AR133" s="842"/>
      <c r="AS133" s="842"/>
      <c r="AT133" s="842"/>
      <c r="AU133" s="842"/>
      <c r="AV133" s="842"/>
      <c r="AW133" s="842"/>
      <c r="AX133" s="1103"/>
      <c r="AY133" s="1101"/>
      <c r="AZ133"/>
      <c r="BA133"/>
      <c r="BB133"/>
      <c r="BC133"/>
      <c r="BD133"/>
      <c r="BE133"/>
      <c r="BF133"/>
      <c r="BG133"/>
    </row>
    <row r="134" spans="1:59" ht="14.25">
      <c r="A134" s="1106"/>
      <c r="B134" s="1209"/>
      <c r="C134" s="1210"/>
      <c r="D134" s="1210"/>
      <c r="E134" s="1210"/>
      <c r="F134" s="1211"/>
      <c r="G134" s="1216"/>
      <c r="H134" s="1216"/>
      <c r="I134" s="1216"/>
      <c r="J134" s="1216"/>
      <c r="K134" s="1216"/>
      <c r="L134" s="1219"/>
      <c r="M134" s="1222"/>
      <c r="N134" s="1110"/>
      <c r="O134" s="1113"/>
      <c r="P134" s="1062"/>
      <c r="Q134" s="1075"/>
      <c r="R134" s="1078"/>
      <c r="S134" s="1066"/>
      <c r="T134" s="1069"/>
      <c r="U134" s="1066"/>
      <c r="V134" s="1069"/>
      <c r="W134" s="1066"/>
      <c r="X134" s="1069"/>
      <c r="Y134" s="1066"/>
      <c r="Z134" s="1069"/>
      <c r="AA134" s="1069"/>
      <c r="AB134" s="1069"/>
      <c r="AC134" s="1093"/>
      <c r="AD134" s="1072"/>
      <c r="AE134" s="1096"/>
      <c r="AF134" s="1081"/>
      <c r="AG134" s="1072"/>
      <c r="AH134" s="1090"/>
      <c r="AI134" s="1081"/>
      <c r="AJ134" s="1081"/>
      <c r="AK134" s="1084"/>
      <c r="AL134" s="1087"/>
      <c r="AM134" s="1099"/>
      <c r="AN134" s="372"/>
      <c r="AO134" s="1101"/>
      <c r="AP134" s="1064"/>
      <c r="AQ134" s="919"/>
      <c r="AR134" s="842"/>
      <c r="AS134" s="842"/>
      <c r="AT134" s="842"/>
      <c r="AU134" s="842"/>
      <c r="AV134" s="842"/>
      <c r="AW134" s="842"/>
      <c r="AX134" s="1103"/>
      <c r="AY134" s="1101"/>
      <c r="AZ134"/>
      <c r="BA134"/>
      <c r="BB134"/>
      <c r="BC134"/>
      <c r="BD134"/>
      <c r="BE134"/>
      <c r="BF134"/>
      <c r="BG134"/>
    </row>
    <row r="135" spans="1:59" ht="30" customHeight="1" thickBot="1">
      <c r="A135" s="1107"/>
      <c r="B135" s="1212"/>
      <c r="C135" s="1213"/>
      <c r="D135" s="1213"/>
      <c r="E135" s="1213"/>
      <c r="F135" s="1214"/>
      <c r="G135" s="1217"/>
      <c r="H135" s="1217"/>
      <c r="I135" s="1217"/>
      <c r="J135" s="1217"/>
      <c r="K135" s="1217"/>
      <c r="L135" s="1220"/>
      <c r="M135" s="1223"/>
      <c r="N135" s="1111"/>
      <c r="O135" s="1114"/>
      <c r="P135" s="1063"/>
      <c r="Q135" s="1076"/>
      <c r="R135" s="1079"/>
      <c r="S135" s="1067"/>
      <c r="T135" s="1070"/>
      <c r="U135" s="1067"/>
      <c r="V135" s="1070"/>
      <c r="W135" s="1067"/>
      <c r="X135" s="1070"/>
      <c r="Y135" s="1067"/>
      <c r="Z135" s="1070"/>
      <c r="AA135" s="1070"/>
      <c r="AB135" s="1070"/>
      <c r="AC135" s="1094"/>
      <c r="AD135" s="1073"/>
      <c r="AE135" s="1097"/>
      <c r="AF135" s="1082"/>
      <c r="AG135" s="1073"/>
      <c r="AH135" s="1091"/>
      <c r="AI135" s="1082"/>
      <c r="AJ135" s="1082"/>
      <c r="AK135" s="1085"/>
      <c r="AL135" s="1088"/>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02"/>
      <c r="AP135" s="1064"/>
      <c r="AQ135" s="920"/>
      <c r="AR135" s="842"/>
      <c r="AS135" s="842"/>
      <c r="AT135" s="842"/>
      <c r="AU135" s="842"/>
      <c r="AV135" s="842"/>
      <c r="AW135" s="842"/>
      <c r="AX135" s="1103"/>
      <c r="AY135" s="1102"/>
      <c r="AZ135"/>
      <c r="BA135"/>
      <c r="BB135"/>
      <c r="BC135"/>
      <c r="BD135"/>
      <c r="BE135"/>
      <c r="BF135"/>
      <c r="BG135"/>
    </row>
    <row r="136" spans="1:59" ht="30" customHeight="1">
      <c r="A136" s="1104">
        <v>32</v>
      </c>
      <c r="B136" s="1224" t="str">
        <f>IF(基本情報入力シート!B71="", "",基本情報入力シート!B71)</f>
        <v/>
      </c>
      <c r="C136" s="1225"/>
      <c r="D136" s="1225"/>
      <c r="E136" s="1225"/>
      <c r="F136" s="1226"/>
      <c r="G136" s="1227" t="str">
        <f>IF(基本情報入力シート!L71="", "",基本情報入力シート!L71)</f>
        <v/>
      </c>
      <c r="H136" s="1227" t="str">
        <f>IF(基本情報入力シート!Q71="", "",基本情報入力シート!Q71)</f>
        <v/>
      </c>
      <c r="I136" s="1227" t="str">
        <f>IF(基本情報入力シート!V71="", "",基本情報入力シート!V71)</f>
        <v/>
      </c>
      <c r="J136" s="1227" t="str">
        <f>IF(基本情報入力シート!W71="", "",基本情報入力シート!W71)</f>
        <v/>
      </c>
      <c r="K136" s="1227" t="str">
        <f>IF(基本情報入力シート!X71="", "",基本情報入力シート!X71)</f>
        <v/>
      </c>
      <c r="L136" s="1228" t="str">
        <f>IF(基本情報入力シート!AC71=0, "",基本情報入力シート!AC71)</f>
        <v/>
      </c>
      <c r="M136" s="1221" t="str">
        <f>IF(基本情報入力シート!AD71="", "",基本情報入力シート!AD71)</f>
        <v/>
      </c>
      <c r="N136" s="1109"/>
      <c r="O136" s="1112" t="str">
        <f>IFERROR(VLOOKUP(K136,【参考】数式用２!$A$2:$AD$48,MATCH(N136,【参考】数式用２!$C$4:$AD$4,0)+2,0),"")</f>
        <v/>
      </c>
      <c r="P136" s="1061"/>
      <c r="Q136" s="1074" t="str">
        <f>IFERROR(VLOOKUP(K136,【参考】数式用２!$A$2:$AC$48,MATCH(P136,【参考】数式用２!$C$4:$AC$4,0)+2,0),"")</f>
        <v/>
      </c>
      <c r="R136" s="1077" t="s">
        <v>301</v>
      </c>
      <c r="S136" s="1065"/>
      <c r="T136" s="1068" t="s">
        <v>385</v>
      </c>
      <c r="U136" s="1065"/>
      <c r="V136" s="1068" t="s">
        <v>386</v>
      </c>
      <c r="W136" s="1065"/>
      <c r="X136" s="1068" t="s">
        <v>385</v>
      </c>
      <c r="Y136" s="1065"/>
      <c r="Z136" s="1068" t="s">
        <v>387</v>
      </c>
      <c r="AA136" s="1068" t="s">
        <v>209</v>
      </c>
      <c r="AB136" s="1068" t="str">
        <f>IF(S136&gt;=1,(W136*12+Y136)-(S136*12+U136)+1,"")</f>
        <v/>
      </c>
      <c r="AC136" s="1092" t="s">
        <v>388</v>
      </c>
      <c r="AD136" s="1071" t="str">
        <f>IFERROR(ROUNDDOWN(ROUND(L136*Q136,0)*M136,0)*AB136,"")</f>
        <v/>
      </c>
      <c r="AE136" s="1095" t="str">
        <f>IFERROR(ROUNDDOWN(ROUNDDOWN(ROUND(L136*VLOOKUP(K136,【参考】数式用２!$A$2:$AC$48,MATCH("処遇改善加算Ⅳ",【参考】数式用２!$C$4:$O$4,0)+2,0),0)*M136,0)*AB136*0.5,0), "")</f>
        <v/>
      </c>
      <c r="AF136" s="1080"/>
      <c r="AG136" s="1071" t="str">
        <f>IF(AND(AQ136&lt;&gt;"対象外", P136&lt;&gt;""),ROUNDDOWN(ROUND(L136*VLOOKUP(K136,【参考】数式用２!$A$2:$K$48,MATCH("ベア加算あり",【参考】数式用２!$C$4:$K$4,0)+2,0),0)*M136,0)*AB136,"")</f>
        <v/>
      </c>
      <c r="AH136" s="1089"/>
      <c r="AI136" s="1080"/>
      <c r="AJ136" s="1080"/>
      <c r="AK136" s="1083"/>
      <c r="AL136" s="1086"/>
      <c r="AM136" s="682" t="str">
        <f>IF(Q136="","",IF(Q136&lt;O136,"！加算の要件上は問題ありませんが、令和６年度末の加算率と比較して、令和７年度の加算率が低くなっています。",""))</f>
        <v/>
      </c>
      <c r="AN136" s="372"/>
      <c r="AO136" s="1100" t="str">
        <f>IF(K136&lt;&gt;"","Q列に色付け","")</f>
        <v/>
      </c>
      <c r="AP136" s="1064" t="str">
        <f>IF(AND(AE136&lt;&gt;0,AE136&lt;&gt;""),IF(AF136="○","入力済","未入力"),"")</f>
        <v/>
      </c>
      <c r="AQ136" s="918" t="str">
        <f>IFERROR((VLOOKUP(N136, 【参考】数式用２!$BE$5:$BE$13, 1,FALSE)), "対象外")</f>
        <v>対象外</v>
      </c>
      <c r="AR136" s="842" t="str">
        <f>IF(AG136&lt;&gt;"",IF(AH136="○","入力済","未入力"),"")</f>
        <v/>
      </c>
      <c r="AS136" s="842" t="str">
        <f>IF(AND(P136&lt;&gt;"", AI136=""), "未入力", "入力済")</f>
        <v>入力済</v>
      </c>
      <c r="AT136" s="842" t="str">
        <f>IF(AND(P136&lt;&gt;"", P136&lt;&gt;"処遇改善加算Ⅳ", AJ136=""), "未入力", "入力済")</f>
        <v>入力済</v>
      </c>
      <c r="AU136" s="842" t="str">
        <f>IFERROR(VLOOKUP(K136, 【参考】数式用２!$BB$5:$BC$48, 2, FALSE), "")</f>
        <v/>
      </c>
      <c r="AV136" s="842" t="str">
        <f>IF(AND(P136&lt;&gt;"処遇改善加算Ⅲ",P136&lt;&gt;"処遇改善加算Ⅳ", P136&lt;&gt;"", AU136&lt;&gt;"対象外"), 1,"")</f>
        <v/>
      </c>
      <c r="AW136" s="842" t="str">
        <f>IFERROR("_"&amp;VLOOKUP(K136, 【参考】数式用２!$AG$2:$AH$48, 2, FALSE), "")</f>
        <v/>
      </c>
      <c r="AX136" s="1103" t="str">
        <f>IF(AND(P136="処遇改善加算Ⅰ", AL136=""), "未入力","入力済")</f>
        <v>入力済</v>
      </c>
      <c r="AY136" s="1100" t="str">
        <f>G136</f>
        <v/>
      </c>
      <c r="AZ136"/>
      <c r="BA136"/>
      <c r="BB136"/>
      <c r="BC136"/>
      <c r="BD136"/>
      <c r="BE136"/>
      <c r="BF136"/>
      <c r="BG136"/>
    </row>
    <row r="137" spans="1:59" ht="14.25">
      <c r="A137" s="1105"/>
      <c r="B137" s="1209"/>
      <c r="C137" s="1210"/>
      <c r="D137" s="1210"/>
      <c r="E137" s="1210"/>
      <c r="F137" s="1211"/>
      <c r="G137" s="1216"/>
      <c r="H137" s="1216"/>
      <c r="I137" s="1216"/>
      <c r="J137" s="1216"/>
      <c r="K137" s="1216"/>
      <c r="L137" s="1219"/>
      <c r="M137" s="1222"/>
      <c r="N137" s="1110"/>
      <c r="O137" s="1113"/>
      <c r="P137" s="1062"/>
      <c r="Q137" s="1075"/>
      <c r="R137" s="1078"/>
      <c r="S137" s="1066"/>
      <c r="T137" s="1069"/>
      <c r="U137" s="1066"/>
      <c r="V137" s="1069"/>
      <c r="W137" s="1066"/>
      <c r="X137" s="1069"/>
      <c r="Y137" s="1066"/>
      <c r="Z137" s="1069"/>
      <c r="AA137" s="1069"/>
      <c r="AB137" s="1069"/>
      <c r="AC137" s="1093"/>
      <c r="AD137" s="1072"/>
      <c r="AE137" s="1096"/>
      <c r="AF137" s="1081"/>
      <c r="AG137" s="1072"/>
      <c r="AH137" s="1090"/>
      <c r="AI137" s="1081"/>
      <c r="AJ137" s="1081"/>
      <c r="AK137" s="1084"/>
      <c r="AL137" s="1087"/>
      <c r="AM137" s="1098"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01"/>
      <c r="AP137" s="1064"/>
      <c r="AQ137" s="919"/>
      <c r="AR137" s="842"/>
      <c r="AS137" s="842"/>
      <c r="AT137" s="842"/>
      <c r="AU137" s="842"/>
      <c r="AV137" s="842"/>
      <c r="AW137" s="842"/>
      <c r="AX137" s="1103"/>
      <c r="AY137" s="1101"/>
      <c r="AZ137"/>
      <c r="BA137"/>
      <c r="BB137"/>
      <c r="BC137"/>
      <c r="BD137"/>
      <c r="BE137"/>
      <c r="BF137"/>
      <c r="BG137"/>
    </row>
    <row r="138" spans="1:59" ht="14.25">
      <c r="A138" s="1106"/>
      <c r="B138" s="1209"/>
      <c r="C138" s="1210"/>
      <c r="D138" s="1210"/>
      <c r="E138" s="1210"/>
      <c r="F138" s="1211"/>
      <c r="G138" s="1216"/>
      <c r="H138" s="1216"/>
      <c r="I138" s="1216"/>
      <c r="J138" s="1216"/>
      <c r="K138" s="1216"/>
      <c r="L138" s="1219"/>
      <c r="M138" s="1222"/>
      <c r="N138" s="1110"/>
      <c r="O138" s="1113"/>
      <c r="P138" s="1062"/>
      <c r="Q138" s="1075"/>
      <c r="R138" s="1078"/>
      <c r="S138" s="1066"/>
      <c r="T138" s="1069"/>
      <c r="U138" s="1066"/>
      <c r="V138" s="1069"/>
      <c r="W138" s="1066"/>
      <c r="X138" s="1069"/>
      <c r="Y138" s="1066"/>
      <c r="Z138" s="1069"/>
      <c r="AA138" s="1069"/>
      <c r="AB138" s="1069"/>
      <c r="AC138" s="1093"/>
      <c r="AD138" s="1072"/>
      <c r="AE138" s="1096"/>
      <c r="AF138" s="1081"/>
      <c r="AG138" s="1072"/>
      <c r="AH138" s="1090"/>
      <c r="AI138" s="1081"/>
      <c r="AJ138" s="1081"/>
      <c r="AK138" s="1084"/>
      <c r="AL138" s="1087"/>
      <c r="AM138" s="1099"/>
      <c r="AN138" s="372"/>
      <c r="AO138" s="1101"/>
      <c r="AP138" s="1064"/>
      <c r="AQ138" s="919"/>
      <c r="AR138" s="842"/>
      <c r="AS138" s="842"/>
      <c r="AT138" s="842"/>
      <c r="AU138" s="842"/>
      <c r="AV138" s="842"/>
      <c r="AW138" s="842"/>
      <c r="AX138" s="1103"/>
      <c r="AY138" s="1101"/>
      <c r="AZ138"/>
      <c r="BA138"/>
      <c r="BB138"/>
      <c r="BC138"/>
      <c r="BD138"/>
      <c r="BE138"/>
      <c r="BF138"/>
      <c r="BG138"/>
    </row>
    <row r="139" spans="1:59" ht="30" customHeight="1" thickBot="1">
      <c r="A139" s="1107"/>
      <c r="B139" s="1212"/>
      <c r="C139" s="1213"/>
      <c r="D139" s="1213"/>
      <c r="E139" s="1213"/>
      <c r="F139" s="1214"/>
      <c r="G139" s="1217"/>
      <c r="H139" s="1217"/>
      <c r="I139" s="1217"/>
      <c r="J139" s="1217"/>
      <c r="K139" s="1217"/>
      <c r="L139" s="1220"/>
      <c r="M139" s="1223"/>
      <c r="N139" s="1111"/>
      <c r="O139" s="1114"/>
      <c r="P139" s="1063"/>
      <c r="Q139" s="1076"/>
      <c r="R139" s="1079"/>
      <c r="S139" s="1067"/>
      <c r="T139" s="1070"/>
      <c r="U139" s="1067"/>
      <c r="V139" s="1070"/>
      <c r="W139" s="1067"/>
      <c r="X139" s="1070"/>
      <c r="Y139" s="1067"/>
      <c r="Z139" s="1070"/>
      <c r="AA139" s="1070"/>
      <c r="AB139" s="1070"/>
      <c r="AC139" s="1094"/>
      <c r="AD139" s="1073"/>
      <c r="AE139" s="1097"/>
      <c r="AF139" s="1082"/>
      <c r="AG139" s="1073"/>
      <c r="AH139" s="1091"/>
      <c r="AI139" s="1082"/>
      <c r="AJ139" s="1082"/>
      <c r="AK139" s="1085"/>
      <c r="AL139" s="1088"/>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02"/>
      <c r="AP139" s="1064"/>
      <c r="AQ139" s="920"/>
      <c r="AR139" s="842"/>
      <c r="AS139" s="842"/>
      <c r="AT139" s="842"/>
      <c r="AU139" s="842"/>
      <c r="AV139" s="842"/>
      <c r="AW139" s="842"/>
      <c r="AX139" s="1103"/>
      <c r="AY139" s="1102"/>
      <c r="AZ139"/>
      <c r="BA139"/>
      <c r="BB139"/>
      <c r="BC139"/>
      <c r="BD139"/>
      <c r="BE139"/>
      <c r="BF139"/>
      <c r="BG139"/>
    </row>
    <row r="140" spans="1:59" ht="30" customHeight="1">
      <c r="A140" s="1104">
        <v>33</v>
      </c>
      <c r="B140" s="1224" t="str">
        <f>IF(基本情報入力シート!B72="", "",基本情報入力シート!B72)</f>
        <v/>
      </c>
      <c r="C140" s="1225"/>
      <c r="D140" s="1225"/>
      <c r="E140" s="1225"/>
      <c r="F140" s="1226"/>
      <c r="G140" s="1227" t="str">
        <f>IF(基本情報入力シート!L72="", "",基本情報入力シート!L72)</f>
        <v/>
      </c>
      <c r="H140" s="1227" t="str">
        <f>IF(基本情報入力シート!Q72="", "",基本情報入力シート!Q72)</f>
        <v/>
      </c>
      <c r="I140" s="1227" t="str">
        <f>IF(基本情報入力シート!V72="", "",基本情報入力シート!V72)</f>
        <v/>
      </c>
      <c r="J140" s="1227" t="str">
        <f>IF(基本情報入力シート!W72="", "",基本情報入力シート!W72)</f>
        <v/>
      </c>
      <c r="K140" s="1227" t="str">
        <f>IF(基本情報入力シート!X72="", "",基本情報入力シート!X72)</f>
        <v/>
      </c>
      <c r="L140" s="1228" t="str">
        <f>IF(基本情報入力シート!AC72=0, "",基本情報入力シート!AC72)</f>
        <v/>
      </c>
      <c r="M140" s="1221" t="str">
        <f>IF(基本情報入力シート!AD72="", "",基本情報入力シート!AD72)</f>
        <v/>
      </c>
      <c r="N140" s="1109"/>
      <c r="O140" s="1112" t="str">
        <f>IFERROR(VLOOKUP(K140,【参考】数式用２!$A$2:$AD$48,MATCH(N140,【参考】数式用２!$C$4:$AD$4,0)+2,0),"")</f>
        <v/>
      </c>
      <c r="P140" s="1061"/>
      <c r="Q140" s="1074" t="str">
        <f>IFERROR(VLOOKUP(K140,【参考】数式用２!$A$2:$AC$48,MATCH(P140,【参考】数式用２!$C$4:$AC$4,0)+2,0),"")</f>
        <v/>
      </c>
      <c r="R140" s="1077" t="s">
        <v>301</v>
      </c>
      <c r="S140" s="1065"/>
      <c r="T140" s="1068" t="s">
        <v>385</v>
      </c>
      <c r="U140" s="1065"/>
      <c r="V140" s="1068" t="s">
        <v>386</v>
      </c>
      <c r="W140" s="1065"/>
      <c r="X140" s="1068" t="s">
        <v>385</v>
      </c>
      <c r="Y140" s="1065"/>
      <c r="Z140" s="1068" t="s">
        <v>387</v>
      </c>
      <c r="AA140" s="1068" t="s">
        <v>209</v>
      </c>
      <c r="AB140" s="1068" t="str">
        <f>IF(S140&gt;=1,(W140*12+Y140)-(S140*12+U140)+1,"")</f>
        <v/>
      </c>
      <c r="AC140" s="1092" t="s">
        <v>388</v>
      </c>
      <c r="AD140" s="1071" t="str">
        <f>IFERROR(ROUNDDOWN(ROUND(L140*Q140,0)*M140,0)*AB140,"")</f>
        <v/>
      </c>
      <c r="AE140" s="1095" t="str">
        <f>IFERROR(ROUNDDOWN(ROUNDDOWN(ROUND(L140*VLOOKUP(K140,【参考】数式用２!$A$2:$AC$48,MATCH("処遇改善加算Ⅳ",【参考】数式用２!$C$4:$O$4,0)+2,0),0)*M140,0)*AB140*0.5,0), "")</f>
        <v/>
      </c>
      <c r="AF140" s="1080"/>
      <c r="AG140" s="1071" t="str">
        <f>IF(AND(AQ140&lt;&gt;"対象外", P140&lt;&gt;""),ROUNDDOWN(ROUND(L140*VLOOKUP(K140,【参考】数式用２!$A$2:$K$48,MATCH("ベア加算あり",【参考】数式用２!$C$4:$K$4,0)+2,0),0)*M140,0)*AB140,"")</f>
        <v/>
      </c>
      <c r="AH140" s="1089"/>
      <c r="AI140" s="1080"/>
      <c r="AJ140" s="1080"/>
      <c r="AK140" s="1083"/>
      <c r="AL140" s="1086"/>
      <c r="AM140" s="682" t="str">
        <f>IF(Q140="","",IF(Q140&lt;O140,"！加算の要件上は問題ありませんが、令和６年度末の加算率と比較して、令和７年度の加算率が低くなっています。",""))</f>
        <v/>
      </c>
      <c r="AN140" s="372"/>
      <c r="AO140" s="1100" t="str">
        <f>IF(K140&lt;&gt;"","Q列に色付け","")</f>
        <v/>
      </c>
      <c r="AP140" s="1064" t="str">
        <f>IF(AND(AE140&lt;&gt;0,AE140&lt;&gt;""),IF(AF140="○","入力済","未入力"),"")</f>
        <v/>
      </c>
      <c r="AQ140" s="918" t="str">
        <f>IFERROR((VLOOKUP(N140, 【参考】数式用２!$BE$5:$BE$13, 1,FALSE)), "対象外")</f>
        <v>対象外</v>
      </c>
      <c r="AR140" s="842" t="str">
        <f>IF(AG140&lt;&gt;"",IF(AH140="○","入力済","未入力"),"")</f>
        <v/>
      </c>
      <c r="AS140" s="842" t="str">
        <f>IF(AND(P140&lt;&gt;"", AI140=""), "未入力", "入力済")</f>
        <v>入力済</v>
      </c>
      <c r="AT140" s="842" t="str">
        <f>IF(AND(P140&lt;&gt;"", P140&lt;&gt;"処遇改善加算Ⅳ", AJ140=""), "未入力", "入力済")</f>
        <v>入力済</v>
      </c>
      <c r="AU140" s="842" t="str">
        <f>IFERROR(VLOOKUP(K140, 【参考】数式用２!$BB$5:$BC$48, 2, FALSE), "")</f>
        <v/>
      </c>
      <c r="AV140" s="842" t="str">
        <f>IF(AND(P140&lt;&gt;"処遇改善加算Ⅲ",P140&lt;&gt;"処遇改善加算Ⅳ", P140&lt;&gt;"", AU140&lt;&gt;"対象外"), 1,"")</f>
        <v/>
      </c>
      <c r="AW140" s="842" t="str">
        <f>IFERROR("_"&amp;VLOOKUP(K140, 【参考】数式用２!$AG$2:$AH$48, 2, FALSE), "")</f>
        <v/>
      </c>
      <c r="AX140" s="1103" t="str">
        <f>IF(AND(P140="処遇改善加算Ⅰ", AL140=""), "未入力","入力済")</f>
        <v>入力済</v>
      </c>
      <c r="AY140" s="1100" t="str">
        <f>G140</f>
        <v/>
      </c>
      <c r="AZ140"/>
      <c r="BA140"/>
      <c r="BB140"/>
      <c r="BC140"/>
      <c r="BD140"/>
      <c r="BE140"/>
      <c r="BF140"/>
      <c r="BG140"/>
    </row>
    <row r="141" spans="1:59" ht="14.25">
      <c r="A141" s="1105"/>
      <c r="B141" s="1209"/>
      <c r="C141" s="1210"/>
      <c r="D141" s="1210"/>
      <c r="E141" s="1210"/>
      <c r="F141" s="1211"/>
      <c r="G141" s="1216"/>
      <c r="H141" s="1216"/>
      <c r="I141" s="1216"/>
      <c r="J141" s="1216"/>
      <c r="K141" s="1216"/>
      <c r="L141" s="1219"/>
      <c r="M141" s="1222"/>
      <c r="N141" s="1110"/>
      <c r="O141" s="1113"/>
      <c r="P141" s="1062"/>
      <c r="Q141" s="1075"/>
      <c r="R141" s="1078"/>
      <c r="S141" s="1066"/>
      <c r="T141" s="1069"/>
      <c r="U141" s="1066"/>
      <c r="V141" s="1069"/>
      <c r="W141" s="1066"/>
      <c r="X141" s="1069"/>
      <c r="Y141" s="1066"/>
      <c r="Z141" s="1069"/>
      <c r="AA141" s="1069"/>
      <c r="AB141" s="1069"/>
      <c r="AC141" s="1093"/>
      <c r="AD141" s="1072"/>
      <c r="AE141" s="1096"/>
      <c r="AF141" s="1081"/>
      <c r="AG141" s="1072"/>
      <c r="AH141" s="1090"/>
      <c r="AI141" s="1081"/>
      <c r="AJ141" s="1081"/>
      <c r="AK141" s="1084"/>
      <c r="AL141" s="1087"/>
      <c r="AM141" s="1098"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01"/>
      <c r="AP141" s="1064"/>
      <c r="AQ141" s="919"/>
      <c r="AR141" s="842"/>
      <c r="AS141" s="842"/>
      <c r="AT141" s="842"/>
      <c r="AU141" s="842"/>
      <c r="AV141" s="842"/>
      <c r="AW141" s="842"/>
      <c r="AX141" s="1103"/>
      <c r="AY141" s="1101"/>
      <c r="AZ141"/>
      <c r="BA141"/>
      <c r="BB141"/>
      <c r="BC141"/>
      <c r="BD141"/>
      <c r="BE141"/>
      <c r="BF141"/>
      <c r="BG141"/>
    </row>
    <row r="142" spans="1:59" ht="14.25">
      <c r="A142" s="1106"/>
      <c r="B142" s="1209"/>
      <c r="C142" s="1210"/>
      <c r="D142" s="1210"/>
      <c r="E142" s="1210"/>
      <c r="F142" s="1211"/>
      <c r="G142" s="1216"/>
      <c r="H142" s="1216"/>
      <c r="I142" s="1216"/>
      <c r="J142" s="1216"/>
      <c r="K142" s="1216"/>
      <c r="L142" s="1219"/>
      <c r="M142" s="1222"/>
      <c r="N142" s="1110"/>
      <c r="O142" s="1113"/>
      <c r="P142" s="1062"/>
      <c r="Q142" s="1075"/>
      <c r="R142" s="1078"/>
      <c r="S142" s="1066"/>
      <c r="T142" s="1069"/>
      <c r="U142" s="1066"/>
      <c r="V142" s="1069"/>
      <c r="W142" s="1066"/>
      <c r="X142" s="1069"/>
      <c r="Y142" s="1066"/>
      <c r="Z142" s="1069"/>
      <c r="AA142" s="1069"/>
      <c r="AB142" s="1069"/>
      <c r="AC142" s="1093"/>
      <c r="AD142" s="1072"/>
      <c r="AE142" s="1096"/>
      <c r="AF142" s="1081"/>
      <c r="AG142" s="1072"/>
      <c r="AH142" s="1090"/>
      <c r="AI142" s="1081"/>
      <c r="AJ142" s="1081"/>
      <c r="AK142" s="1084"/>
      <c r="AL142" s="1087"/>
      <c r="AM142" s="1099"/>
      <c r="AN142" s="372"/>
      <c r="AO142" s="1101"/>
      <c r="AP142" s="1064"/>
      <c r="AQ142" s="919"/>
      <c r="AR142" s="842"/>
      <c r="AS142" s="842"/>
      <c r="AT142" s="842"/>
      <c r="AU142" s="842"/>
      <c r="AV142" s="842"/>
      <c r="AW142" s="842"/>
      <c r="AX142" s="1103"/>
      <c r="AY142" s="1101"/>
      <c r="AZ142"/>
      <c r="BA142"/>
      <c r="BB142"/>
      <c r="BC142"/>
      <c r="BD142"/>
      <c r="BE142"/>
      <c r="BF142"/>
      <c r="BG142"/>
    </row>
    <row r="143" spans="1:59" ht="30" customHeight="1" thickBot="1">
      <c r="A143" s="1107"/>
      <c r="B143" s="1212"/>
      <c r="C143" s="1213"/>
      <c r="D143" s="1213"/>
      <c r="E143" s="1213"/>
      <c r="F143" s="1214"/>
      <c r="G143" s="1217"/>
      <c r="H143" s="1217"/>
      <c r="I143" s="1217"/>
      <c r="J143" s="1217"/>
      <c r="K143" s="1217"/>
      <c r="L143" s="1220"/>
      <c r="M143" s="1223"/>
      <c r="N143" s="1111"/>
      <c r="O143" s="1114"/>
      <c r="P143" s="1063"/>
      <c r="Q143" s="1076"/>
      <c r="R143" s="1079"/>
      <c r="S143" s="1067"/>
      <c r="T143" s="1070"/>
      <c r="U143" s="1067"/>
      <c r="V143" s="1070"/>
      <c r="W143" s="1067"/>
      <c r="X143" s="1070"/>
      <c r="Y143" s="1067"/>
      <c r="Z143" s="1070"/>
      <c r="AA143" s="1070"/>
      <c r="AB143" s="1070"/>
      <c r="AC143" s="1094"/>
      <c r="AD143" s="1073"/>
      <c r="AE143" s="1097"/>
      <c r="AF143" s="1082"/>
      <c r="AG143" s="1073"/>
      <c r="AH143" s="1091"/>
      <c r="AI143" s="1082"/>
      <c r="AJ143" s="1082"/>
      <c r="AK143" s="1085"/>
      <c r="AL143" s="1088"/>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02"/>
      <c r="AP143" s="1064"/>
      <c r="AQ143" s="920"/>
      <c r="AR143" s="842"/>
      <c r="AS143" s="842"/>
      <c r="AT143" s="842"/>
      <c r="AU143" s="842"/>
      <c r="AV143" s="842"/>
      <c r="AW143" s="842"/>
      <c r="AX143" s="1103"/>
      <c r="AY143" s="1102"/>
      <c r="AZ143"/>
      <c r="BA143"/>
      <c r="BB143"/>
      <c r="BC143"/>
      <c r="BD143"/>
      <c r="BE143"/>
      <c r="BF143"/>
      <c r="BG143"/>
    </row>
    <row r="144" spans="1:59" ht="30" customHeight="1">
      <c r="A144" s="1104">
        <v>34</v>
      </c>
      <c r="B144" s="1224" t="str">
        <f>IF(基本情報入力シート!B73="", "",基本情報入力シート!B73)</f>
        <v/>
      </c>
      <c r="C144" s="1225"/>
      <c r="D144" s="1225"/>
      <c r="E144" s="1225"/>
      <c r="F144" s="1226"/>
      <c r="G144" s="1227" t="str">
        <f>IF(基本情報入力シート!L73="", "",基本情報入力シート!L73)</f>
        <v/>
      </c>
      <c r="H144" s="1227" t="str">
        <f>IF(基本情報入力シート!Q73="", "",基本情報入力シート!Q73)</f>
        <v/>
      </c>
      <c r="I144" s="1227" t="str">
        <f>IF(基本情報入力シート!V73="", "",基本情報入力シート!V73)</f>
        <v/>
      </c>
      <c r="J144" s="1227" t="str">
        <f>IF(基本情報入力シート!W73="", "",基本情報入力シート!W73)</f>
        <v/>
      </c>
      <c r="K144" s="1227" t="str">
        <f>IF(基本情報入力シート!X73="", "",基本情報入力シート!X73)</f>
        <v/>
      </c>
      <c r="L144" s="1228" t="str">
        <f>IF(基本情報入力シート!AC73=0, "",基本情報入力シート!AC73)</f>
        <v/>
      </c>
      <c r="M144" s="1221" t="str">
        <f>IF(基本情報入力シート!AD73="", "",基本情報入力シート!AD73)</f>
        <v/>
      </c>
      <c r="N144" s="1109"/>
      <c r="O144" s="1112" t="str">
        <f>IFERROR(VLOOKUP(K144,【参考】数式用２!$A$2:$AD$48,MATCH(N144,【参考】数式用２!$C$4:$AD$4,0)+2,0),"")</f>
        <v/>
      </c>
      <c r="P144" s="1061"/>
      <c r="Q144" s="1074" t="str">
        <f>IFERROR(VLOOKUP(K144,【参考】数式用２!$A$2:$AC$48,MATCH(P144,【参考】数式用２!$C$4:$AC$4,0)+2,0),"")</f>
        <v/>
      </c>
      <c r="R144" s="1077" t="s">
        <v>301</v>
      </c>
      <c r="S144" s="1065"/>
      <c r="T144" s="1068" t="s">
        <v>385</v>
      </c>
      <c r="U144" s="1065"/>
      <c r="V144" s="1068" t="s">
        <v>386</v>
      </c>
      <c r="W144" s="1065"/>
      <c r="X144" s="1068" t="s">
        <v>385</v>
      </c>
      <c r="Y144" s="1065"/>
      <c r="Z144" s="1068" t="s">
        <v>387</v>
      </c>
      <c r="AA144" s="1068" t="s">
        <v>209</v>
      </c>
      <c r="AB144" s="1068" t="str">
        <f>IF(S144&gt;=1,(W144*12+Y144)-(S144*12+U144)+1,"")</f>
        <v/>
      </c>
      <c r="AC144" s="1092" t="s">
        <v>388</v>
      </c>
      <c r="AD144" s="1071" t="str">
        <f>IFERROR(ROUNDDOWN(ROUND(L144*Q144,0)*M144,0)*AB144,"")</f>
        <v/>
      </c>
      <c r="AE144" s="1095" t="str">
        <f>IFERROR(ROUNDDOWN(ROUNDDOWN(ROUND(L144*VLOOKUP(K144,【参考】数式用２!$A$2:$AC$48,MATCH("処遇改善加算Ⅳ",【参考】数式用２!$C$4:$O$4,0)+2,0),0)*M144,0)*AB144*0.5,0), "")</f>
        <v/>
      </c>
      <c r="AF144" s="1080"/>
      <c r="AG144" s="1071" t="str">
        <f>IF(AND(AQ144&lt;&gt;"対象外", P144&lt;&gt;""),ROUNDDOWN(ROUND(L144*VLOOKUP(K144,【参考】数式用２!$A$2:$K$48,MATCH("ベア加算あり",【参考】数式用２!$C$4:$K$4,0)+2,0),0)*M144,0)*AB144,"")</f>
        <v/>
      </c>
      <c r="AH144" s="1089"/>
      <c r="AI144" s="1080"/>
      <c r="AJ144" s="1080"/>
      <c r="AK144" s="1083"/>
      <c r="AL144" s="1086"/>
      <c r="AM144" s="682" t="str">
        <f>IF(Q144="","",IF(Q144&lt;O144,"！加算の要件上は問題ありませんが、令和６年度末の加算率と比較して、令和７年度の加算率が低くなっています。",""))</f>
        <v/>
      </c>
      <c r="AN144" s="372"/>
      <c r="AO144" s="1100" t="str">
        <f>IF(K144&lt;&gt;"","Q列に色付け","")</f>
        <v/>
      </c>
      <c r="AP144" s="1064" t="str">
        <f>IF(AND(AE144&lt;&gt;0,AE144&lt;&gt;""),IF(AF144="○","入力済","未入力"),"")</f>
        <v/>
      </c>
      <c r="AQ144" s="918" t="str">
        <f>IFERROR((VLOOKUP(N144, 【参考】数式用２!$BE$5:$BE$13, 1,FALSE)), "対象外")</f>
        <v>対象外</v>
      </c>
      <c r="AR144" s="842" t="str">
        <f>IF(AG144&lt;&gt;"",IF(AH144="○","入力済","未入力"),"")</f>
        <v/>
      </c>
      <c r="AS144" s="842" t="str">
        <f>IF(AND(P144&lt;&gt;"", AI144=""), "未入力", "入力済")</f>
        <v>入力済</v>
      </c>
      <c r="AT144" s="842" t="str">
        <f>IF(AND(P144&lt;&gt;"", P144&lt;&gt;"処遇改善加算Ⅳ", AJ144=""), "未入力", "入力済")</f>
        <v>入力済</v>
      </c>
      <c r="AU144" s="842" t="str">
        <f>IFERROR(VLOOKUP(K144, 【参考】数式用２!$BB$5:$BC$48, 2, FALSE), "")</f>
        <v/>
      </c>
      <c r="AV144" s="842" t="str">
        <f>IF(AND(P144&lt;&gt;"処遇改善加算Ⅲ",P144&lt;&gt;"処遇改善加算Ⅳ", P144&lt;&gt;"", AU144&lt;&gt;"対象外"), 1,"")</f>
        <v/>
      </c>
      <c r="AW144" s="842" t="str">
        <f>IFERROR("_"&amp;VLOOKUP(K144, 【参考】数式用２!$AG$2:$AH$48, 2, FALSE), "")</f>
        <v/>
      </c>
      <c r="AX144" s="1103" t="str">
        <f>IF(AND(P144="処遇改善加算Ⅰ", AL144=""), "未入力","入力済")</f>
        <v>入力済</v>
      </c>
      <c r="AY144" s="1100" t="str">
        <f>G144</f>
        <v/>
      </c>
      <c r="AZ144"/>
      <c r="BA144"/>
      <c r="BB144"/>
      <c r="BC144"/>
      <c r="BD144"/>
      <c r="BE144"/>
      <c r="BF144"/>
      <c r="BG144"/>
    </row>
    <row r="145" spans="1:59" ht="14.25">
      <c r="A145" s="1105"/>
      <c r="B145" s="1209"/>
      <c r="C145" s="1210"/>
      <c r="D145" s="1210"/>
      <c r="E145" s="1210"/>
      <c r="F145" s="1211"/>
      <c r="G145" s="1216"/>
      <c r="H145" s="1216"/>
      <c r="I145" s="1216"/>
      <c r="J145" s="1216"/>
      <c r="K145" s="1216"/>
      <c r="L145" s="1219"/>
      <c r="M145" s="1222"/>
      <c r="N145" s="1110"/>
      <c r="O145" s="1113"/>
      <c r="P145" s="1062"/>
      <c r="Q145" s="1075"/>
      <c r="R145" s="1078"/>
      <c r="S145" s="1066"/>
      <c r="T145" s="1069"/>
      <c r="U145" s="1066"/>
      <c r="V145" s="1069"/>
      <c r="W145" s="1066"/>
      <c r="X145" s="1069"/>
      <c r="Y145" s="1066"/>
      <c r="Z145" s="1069"/>
      <c r="AA145" s="1069"/>
      <c r="AB145" s="1069"/>
      <c r="AC145" s="1093"/>
      <c r="AD145" s="1072"/>
      <c r="AE145" s="1096"/>
      <c r="AF145" s="1081"/>
      <c r="AG145" s="1072"/>
      <c r="AH145" s="1090"/>
      <c r="AI145" s="1081"/>
      <c r="AJ145" s="1081"/>
      <c r="AK145" s="1084"/>
      <c r="AL145" s="1087"/>
      <c r="AM145" s="1098"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01"/>
      <c r="AP145" s="1064"/>
      <c r="AQ145" s="919"/>
      <c r="AR145" s="842"/>
      <c r="AS145" s="842"/>
      <c r="AT145" s="842"/>
      <c r="AU145" s="842"/>
      <c r="AV145" s="842"/>
      <c r="AW145" s="842"/>
      <c r="AX145" s="1103"/>
      <c r="AY145" s="1101"/>
      <c r="AZ145"/>
      <c r="BA145"/>
      <c r="BB145"/>
      <c r="BC145"/>
      <c r="BD145"/>
      <c r="BE145"/>
      <c r="BF145"/>
      <c r="BG145"/>
    </row>
    <row r="146" spans="1:59" ht="14.25">
      <c r="A146" s="1106"/>
      <c r="B146" s="1209"/>
      <c r="C146" s="1210"/>
      <c r="D146" s="1210"/>
      <c r="E146" s="1210"/>
      <c r="F146" s="1211"/>
      <c r="G146" s="1216"/>
      <c r="H146" s="1216"/>
      <c r="I146" s="1216"/>
      <c r="J146" s="1216"/>
      <c r="K146" s="1216"/>
      <c r="L146" s="1219"/>
      <c r="M146" s="1222"/>
      <c r="N146" s="1110"/>
      <c r="O146" s="1113"/>
      <c r="P146" s="1062"/>
      <c r="Q146" s="1075"/>
      <c r="R146" s="1078"/>
      <c r="S146" s="1066"/>
      <c r="T146" s="1069"/>
      <c r="U146" s="1066"/>
      <c r="V146" s="1069"/>
      <c r="W146" s="1066"/>
      <c r="X146" s="1069"/>
      <c r="Y146" s="1066"/>
      <c r="Z146" s="1069"/>
      <c r="AA146" s="1069"/>
      <c r="AB146" s="1069"/>
      <c r="AC146" s="1093"/>
      <c r="AD146" s="1072"/>
      <c r="AE146" s="1096"/>
      <c r="AF146" s="1081"/>
      <c r="AG146" s="1072"/>
      <c r="AH146" s="1090"/>
      <c r="AI146" s="1081"/>
      <c r="AJ146" s="1081"/>
      <c r="AK146" s="1084"/>
      <c r="AL146" s="1087"/>
      <c r="AM146" s="1099"/>
      <c r="AN146" s="372"/>
      <c r="AO146" s="1101"/>
      <c r="AP146" s="1064"/>
      <c r="AQ146" s="919"/>
      <c r="AR146" s="842"/>
      <c r="AS146" s="842"/>
      <c r="AT146" s="842"/>
      <c r="AU146" s="842"/>
      <c r="AV146" s="842"/>
      <c r="AW146" s="842"/>
      <c r="AX146" s="1103"/>
      <c r="AY146" s="1101"/>
      <c r="AZ146"/>
      <c r="BA146"/>
      <c r="BB146"/>
      <c r="BC146"/>
      <c r="BD146"/>
      <c r="BE146"/>
      <c r="BF146"/>
      <c r="BG146"/>
    </row>
    <row r="147" spans="1:59" ht="30" customHeight="1" thickBot="1">
      <c r="A147" s="1107"/>
      <c r="B147" s="1212"/>
      <c r="C147" s="1213"/>
      <c r="D147" s="1213"/>
      <c r="E147" s="1213"/>
      <c r="F147" s="1214"/>
      <c r="G147" s="1217"/>
      <c r="H147" s="1217"/>
      <c r="I147" s="1217"/>
      <c r="J147" s="1217"/>
      <c r="K147" s="1217"/>
      <c r="L147" s="1220"/>
      <c r="M147" s="1223"/>
      <c r="N147" s="1111"/>
      <c r="O147" s="1114"/>
      <c r="P147" s="1063"/>
      <c r="Q147" s="1076"/>
      <c r="R147" s="1079"/>
      <c r="S147" s="1067"/>
      <c r="T147" s="1070"/>
      <c r="U147" s="1067"/>
      <c r="V147" s="1070"/>
      <c r="W147" s="1067"/>
      <c r="X147" s="1070"/>
      <c r="Y147" s="1067"/>
      <c r="Z147" s="1070"/>
      <c r="AA147" s="1070"/>
      <c r="AB147" s="1070"/>
      <c r="AC147" s="1094"/>
      <c r="AD147" s="1073"/>
      <c r="AE147" s="1097"/>
      <c r="AF147" s="1082"/>
      <c r="AG147" s="1073"/>
      <c r="AH147" s="1091"/>
      <c r="AI147" s="1082"/>
      <c r="AJ147" s="1082"/>
      <c r="AK147" s="1085"/>
      <c r="AL147" s="1088"/>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02"/>
      <c r="AP147" s="1064"/>
      <c r="AQ147" s="920"/>
      <c r="AR147" s="842"/>
      <c r="AS147" s="842"/>
      <c r="AT147" s="842"/>
      <c r="AU147" s="842"/>
      <c r="AV147" s="842"/>
      <c r="AW147" s="842"/>
      <c r="AX147" s="1103"/>
      <c r="AY147" s="1102"/>
      <c r="AZ147"/>
      <c r="BA147"/>
      <c r="BB147"/>
      <c r="BC147"/>
      <c r="BD147"/>
      <c r="BE147"/>
      <c r="BF147"/>
      <c r="BG147"/>
    </row>
    <row r="148" spans="1:59" ht="30" customHeight="1">
      <c r="A148" s="1104">
        <v>35</v>
      </c>
      <c r="B148" s="1224" t="str">
        <f>IF(基本情報入力シート!B74="", "",基本情報入力シート!B74)</f>
        <v/>
      </c>
      <c r="C148" s="1225"/>
      <c r="D148" s="1225"/>
      <c r="E148" s="1225"/>
      <c r="F148" s="1226"/>
      <c r="G148" s="1227" t="str">
        <f>IF(基本情報入力シート!L74="", "",基本情報入力シート!L74)</f>
        <v/>
      </c>
      <c r="H148" s="1227" t="str">
        <f>IF(基本情報入力シート!Q74="", "",基本情報入力シート!Q74)</f>
        <v/>
      </c>
      <c r="I148" s="1227" t="str">
        <f>IF(基本情報入力シート!V74="", "",基本情報入力シート!V74)</f>
        <v/>
      </c>
      <c r="J148" s="1227" t="str">
        <f>IF(基本情報入力シート!W74="", "",基本情報入力シート!W74)</f>
        <v/>
      </c>
      <c r="K148" s="1227" t="str">
        <f>IF(基本情報入力シート!X74="", "",基本情報入力シート!X74)</f>
        <v/>
      </c>
      <c r="L148" s="1228" t="str">
        <f>IF(基本情報入力シート!AC74=0, "",基本情報入力シート!AC74)</f>
        <v/>
      </c>
      <c r="M148" s="1221" t="str">
        <f>IF(基本情報入力シート!AD74="", "",基本情報入力シート!AD74)</f>
        <v/>
      </c>
      <c r="N148" s="1109"/>
      <c r="O148" s="1112" t="str">
        <f>IFERROR(VLOOKUP(K148,【参考】数式用２!$A$2:$AD$48,MATCH(N148,【参考】数式用２!$C$4:$AD$4,0)+2,0),"")</f>
        <v/>
      </c>
      <c r="P148" s="1061"/>
      <c r="Q148" s="1074" t="str">
        <f>IFERROR(VLOOKUP(K148,【参考】数式用２!$A$2:$AC$48,MATCH(P148,【参考】数式用２!$C$4:$AC$4,0)+2,0),"")</f>
        <v/>
      </c>
      <c r="R148" s="1077" t="s">
        <v>301</v>
      </c>
      <c r="S148" s="1065"/>
      <c r="T148" s="1068" t="s">
        <v>385</v>
      </c>
      <c r="U148" s="1065"/>
      <c r="V148" s="1068" t="s">
        <v>386</v>
      </c>
      <c r="W148" s="1065"/>
      <c r="X148" s="1068" t="s">
        <v>385</v>
      </c>
      <c r="Y148" s="1065"/>
      <c r="Z148" s="1068" t="s">
        <v>387</v>
      </c>
      <c r="AA148" s="1068" t="s">
        <v>209</v>
      </c>
      <c r="AB148" s="1068" t="str">
        <f>IF(S148&gt;=1,(W148*12+Y148)-(S148*12+U148)+1,"")</f>
        <v/>
      </c>
      <c r="AC148" s="1092" t="s">
        <v>388</v>
      </c>
      <c r="AD148" s="1071" t="str">
        <f>IFERROR(ROUNDDOWN(ROUND(L148*Q148,0)*M148,0)*AB148,"")</f>
        <v/>
      </c>
      <c r="AE148" s="1095" t="str">
        <f>IFERROR(ROUNDDOWN(ROUNDDOWN(ROUND(L148*VLOOKUP(K148,【参考】数式用２!$A$2:$AC$48,MATCH("処遇改善加算Ⅳ",【参考】数式用２!$C$4:$O$4,0)+2,0),0)*M148,0)*AB148*0.5,0), "")</f>
        <v/>
      </c>
      <c r="AF148" s="1080"/>
      <c r="AG148" s="1071" t="str">
        <f>IF(AND(AQ148&lt;&gt;"対象外", P148&lt;&gt;""),ROUNDDOWN(ROUND(L148*VLOOKUP(K148,【参考】数式用２!$A$2:$K$48,MATCH("ベア加算あり",【参考】数式用２!$C$4:$K$4,0)+2,0),0)*M148,0)*AB148,"")</f>
        <v/>
      </c>
      <c r="AH148" s="1089"/>
      <c r="AI148" s="1080"/>
      <c r="AJ148" s="1080"/>
      <c r="AK148" s="1083"/>
      <c r="AL148" s="1086"/>
      <c r="AM148" s="682" t="str">
        <f>IF(Q148="","",IF(Q148&lt;O148,"！加算の要件上は問題ありませんが、令和６年度末の加算率と比較して、令和７年度の加算率が低くなっています。",""))</f>
        <v/>
      </c>
      <c r="AN148" s="372"/>
      <c r="AO148" s="1100" t="str">
        <f>IF(K148&lt;&gt;"","Q列に色付け","")</f>
        <v/>
      </c>
      <c r="AP148" s="1064" t="str">
        <f>IF(AND(AE148&lt;&gt;0,AE148&lt;&gt;""),IF(AF148="○","入力済","未入力"),"")</f>
        <v/>
      </c>
      <c r="AQ148" s="918" t="str">
        <f>IFERROR((VLOOKUP(N148, 【参考】数式用２!$BE$5:$BE$13, 1,FALSE)), "対象外")</f>
        <v>対象外</v>
      </c>
      <c r="AR148" s="842" t="str">
        <f>IF(AG148&lt;&gt;"",IF(AH148="○","入力済","未入力"),"")</f>
        <v/>
      </c>
      <c r="AS148" s="842" t="str">
        <f>IF(AND(P148&lt;&gt;"", AI148=""), "未入力", "入力済")</f>
        <v>入力済</v>
      </c>
      <c r="AT148" s="842" t="str">
        <f>IF(AND(P148&lt;&gt;"", P148&lt;&gt;"処遇改善加算Ⅳ", AJ148=""), "未入力", "入力済")</f>
        <v>入力済</v>
      </c>
      <c r="AU148" s="842" t="str">
        <f>IFERROR(VLOOKUP(K148, 【参考】数式用２!$BB$5:$BC$48, 2, FALSE), "")</f>
        <v/>
      </c>
      <c r="AV148" s="842" t="str">
        <f>IF(AND(P148&lt;&gt;"処遇改善加算Ⅲ",P148&lt;&gt;"処遇改善加算Ⅳ", P148&lt;&gt;"", AU148&lt;&gt;"対象外"), 1,"")</f>
        <v/>
      </c>
      <c r="AW148" s="842" t="str">
        <f>IFERROR("_"&amp;VLOOKUP(K148, 【参考】数式用２!$AG$2:$AH$48, 2, FALSE), "")</f>
        <v/>
      </c>
      <c r="AX148" s="1103" t="str">
        <f>IF(AND(P148="処遇改善加算Ⅰ", AL148=""), "未入力","入力済")</f>
        <v>入力済</v>
      </c>
      <c r="AY148" s="1100" t="str">
        <f>G148</f>
        <v/>
      </c>
      <c r="AZ148"/>
      <c r="BA148"/>
      <c r="BB148"/>
      <c r="BC148"/>
      <c r="BD148"/>
      <c r="BE148"/>
      <c r="BF148"/>
      <c r="BG148"/>
    </row>
    <row r="149" spans="1:59" ht="14.25">
      <c r="A149" s="1105"/>
      <c r="B149" s="1209"/>
      <c r="C149" s="1210"/>
      <c r="D149" s="1210"/>
      <c r="E149" s="1210"/>
      <c r="F149" s="1211"/>
      <c r="G149" s="1216"/>
      <c r="H149" s="1216"/>
      <c r="I149" s="1216"/>
      <c r="J149" s="1216"/>
      <c r="K149" s="1216"/>
      <c r="L149" s="1219"/>
      <c r="M149" s="1222"/>
      <c r="N149" s="1110"/>
      <c r="O149" s="1113"/>
      <c r="P149" s="1062"/>
      <c r="Q149" s="1075"/>
      <c r="R149" s="1078"/>
      <c r="S149" s="1066"/>
      <c r="T149" s="1069"/>
      <c r="U149" s="1066"/>
      <c r="V149" s="1069"/>
      <c r="W149" s="1066"/>
      <c r="X149" s="1069"/>
      <c r="Y149" s="1066"/>
      <c r="Z149" s="1069"/>
      <c r="AA149" s="1069"/>
      <c r="AB149" s="1069"/>
      <c r="AC149" s="1093"/>
      <c r="AD149" s="1072"/>
      <c r="AE149" s="1096"/>
      <c r="AF149" s="1081"/>
      <c r="AG149" s="1072"/>
      <c r="AH149" s="1090"/>
      <c r="AI149" s="1081"/>
      <c r="AJ149" s="1081"/>
      <c r="AK149" s="1084"/>
      <c r="AL149" s="1087"/>
      <c r="AM149" s="1098"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01"/>
      <c r="AP149" s="1064"/>
      <c r="AQ149" s="919"/>
      <c r="AR149" s="842"/>
      <c r="AS149" s="842"/>
      <c r="AT149" s="842"/>
      <c r="AU149" s="842"/>
      <c r="AV149" s="842"/>
      <c r="AW149" s="842"/>
      <c r="AX149" s="1103"/>
      <c r="AY149" s="1101"/>
      <c r="AZ149"/>
      <c r="BA149"/>
      <c r="BB149"/>
      <c r="BC149"/>
      <c r="BD149"/>
      <c r="BE149"/>
      <c r="BF149"/>
      <c r="BG149"/>
    </row>
    <row r="150" spans="1:59" ht="14.25">
      <c r="A150" s="1106"/>
      <c r="B150" s="1209"/>
      <c r="C150" s="1210"/>
      <c r="D150" s="1210"/>
      <c r="E150" s="1210"/>
      <c r="F150" s="1211"/>
      <c r="G150" s="1216"/>
      <c r="H150" s="1216"/>
      <c r="I150" s="1216"/>
      <c r="J150" s="1216"/>
      <c r="K150" s="1216"/>
      <c r="L150" s="1219"/>
      <c r="M150" s="1222"/>
      <c r="N150" s="1110"/>
      <c r="O150" s="1113"/>
      <c r="P150" s="1062"/>
      <c r="Q150" s="1075"/>
      <c r="R150" s="1078"/>
      <c r="S150" s="1066"/>
      <c r="T150" s="1069"/>
      <c r="U150" s="1066"/>
      <c r="V150" s="1069"/>
      <c r="W150" s="1066"/>
      <c r="X150" s="1069"/>
      <c r="Y150" s="1066"/>
      <c r="Z150" s="1069"/>
      <c r="AA150" s="1069"/>
      <c r="AB150" s="1069"/>
      <c r="AC150" s="1093"/>
      <c r="AD150" s="1072"/>
      <c r="AE150" s="1096"/>
      <c r="AF150" s="1081"/>
      <c r="AG150" s="1072"/>
      <c r="AH150" s="1090"/>
      <c r="AI150" s="1081"/>
      <c r="AJ150" s="1081"/>
      <c r="AK150" s="1084"/>
      <c r="AL150" s="1087"/>
      <c r="AM150" s="1099"/>
      <c r="AN150" s="372"/>
      <c r="AO150" s="1101"/>
      <c r="AP150" s="1064"/>
      <c r="AQ150" s="919"/>
      <c r="AR150" s="842"/>
      <c r="AS150" s="842"/>
      <c r="AT150" s="842"/>
      <c r="AU150" s="842"/>
      <c r="AV150" s="842"/>
      <c r="AW150" s="842"/>
      <c r="AX150" s="1103"/>
      <c r="AY150" s="1101"/>
      <c r="AZ150"/>
      <c r="BA150"/>
      <c r="BB150"/>
      <c r="BC150"/>
      <c r="BD150"/>
      <c r="BE150"/>
      <c r="BF150"/>
      <c r="BG150"/>
    </row>
    <row r="151" spans="1:59" ht="30" customHeight="1" thickBot="1">
      <c r="A151" s="1107"/>
      <c r="B151" s="1212"/>
      <c r="C151" s="1213"/>
      <c r="D151" s="1213"/>
      <c r="E151" s="1213"/>
      <c r="F151" s="1214"/>
      <c r="G151" s="1217"/>
      <c r="H151" s="1217"/>
      <c r="I151" s="1217"/>
      <c r="J151" s="1217"/>
      <c r="K151" s="1217"/>
      <c r="L151" s="1220"/>
      <c r="M151" s="1223"/>
      <c r="N151" s="1111"/>
      <c r="O151" s="1114"/>
      <c r="P151" s="1063"/>
      <c r="Q151" s="1076"/>
      <c r="R151" s="1079"/>
      <c r="S151" s="1067"/>
      <c r="T151" s="1070"/>
      <c r="U151" s="1067"/>
      <c r="V151" s="1070"/>
      <c r="W151" s="1067"/>
      <c r="X151" s="1070"/>
      <c r="Y151" s="1067"/>
      <c r="Z151" s="1070"/>
      <c r="AA151" s="1070"/>
      <c r="AB151" s="1070"/>
      <c r="AC151" s="1094"/>
      <c r="AD151" s="1073"/>
      <c r="AE151" s="1097"/>
      <c r="AF151" s="1082"/>
      <c r="AG151" s="1073"/>
      <c r="AH151" s="1091"/>
      <c r="AI151" s="1082"/>
      <c r="AJ151" s="1082"/>
      <c r="AK151" s="1085"/>
      <c r="AL151" s="1088"/>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02"/>
      <c r="AP151" s="1064"/>
      <c r="AQ151" s="920"/>
      <c r="AR151" s="842"/>
      <c r="AS151" s="842"/>
      <c r="AT151" s="842"/>
      <c r="AU151" s="842"/>
      <c r="AV151" s="842"/>
      <c r="AW151" s="842"/>
      <c r="AX151" s="1103"/>
      <c r="AY151" s="1102"/>
      <c r="AZ151"/>
      <c r="BA151"/>
      <c r="BB151"/>
      <c r="BC151"/>
      <c r="BD151"/>
      <c r="BE151"/>
      <c r="BF151"/>
      <c r="BG151"/>
    </row>
    <row r="152" spans="1:59" ht="30" customHeight="1">
      <c r="A152" s="1104">
        <v>36</v>
      </c>
      <c r="B152" s="1224" t="str">
        <f>IF(基本情報入力シート!B75="", "",基本情報入力シート!B75)</f>
        <v/>
      </c>
      <c r="C152" s="1225"/>
      <c r="D152" s="1225"/>
      <c r="E152" s="1225"/>
      <c r="F152" s="1226"/>
      <c r="G152" s="1227" t="str">
        <f>IF(基本情報入力シート!L75="", "",基本情報入力シート!L75)</f>
        <v/>
      </c>
      <c r="H152" s="1227" t="str">
        <f>IF(基本情報入力シート!Q75="", "",基本情報入力シート!Q75)</f>
        <v/>
      </c>
      <c r="I152" s="1227" t="str">
        <f>IF(基本情報入力シート!V75="", "",基本情報入力シート!V75)</f>
        <v/>
      </c>
      <c r="J152" s="1227" t="str">
        <f>IF(基本情報入力シート!W75="", "",基本情報入力シート!W75)</f>
        <v/>
      </c>
      <c r="K152" s="1227" t="str">
        <f>IF(基本情報入力シート!X75="", "",基本情報入力シート!X75)</f>
        <v/>
      </c>
      <c r="L152" s="1228" t="str">
        <f>IF(基本情報入力シート!AC75=0, "",基本情報入力シート!AC75)</f>
        <v/>
      </c>
      <c r="M152" s="1221" t="str">
        <f>IF(基本情報入力シート!AD75="", "",基本情報入力シート!AD75)</f>
        <v/>
      </c>
      <c r="N152" s="1109"/>
      <c r="O152" s="1112" t="str">
        <f>IFERROR(VLOOKUP(K152,【参考】数式用２!$A$2:$AD$48,MATCH(N152,【参考】数式用２!$C$4:$AD$4,0)+2,0),"")</f>
        <v/>
      </c>
      <c r="P152" s="1061"/>
      <c r="Q152" s="1074" t="str">
        <f>IFERROR(VLOOKUP(K152,【参考】数式用２!$A$2:$AC$48,MATCH(P152,【参考】数式用２!$C$4:$AC$4,0)+2,0),"")</f>
        <v/>
      </c>
      <c r="R152" s="1077" t="s">
        <v>301</v>
      </c>
      <c r="S152" s="1065"/>
      <c r="T152" s="1068" t="s">
        <v>385</v>
      </c>
      <c r="U152" s="1065"/>
      <c r="V152" s="1068" t="s">
        <v>386</v>
      </c>
      <c r="W152" s="1065"/>
      <c r="X152" s="1068" t="s">
        <v>385</v>
      </c>
      <c r="Y152" s="1065"/>
      <c r="Z152" s="1068" t="s">
        <v>387</v>
      </c>
      <c r="AA152" s="1068" t="s">
        <v>209</v>
      </c>
      <c r="AB152" s="1068" t="str">
        <f>IF(S152&gt;=1,(W152*12+Y152)-(S152*12+U152)+1,"")</f>
        <v/>
      </c>
      <c r="AC152" s="1092" t="s">
        <v>388</v>
      </c>
      <c r="AD152" s="1071" t="str">
        <f>IFERROR(ROUNDDOWN(ROUND(L152*Q152,0)*M152,0)*AB152,"")</f>
        <v/>
      </c>
      <c r="AE152" s="1095" t="str">
        <f>IFERROR(ROUNDDOWN(ROUNDDOWN(ROUND(L152*VLOOKUP(K152,【参考】数式用２!$A$2:$AC$48,MATCH("処遇改善加算Ⅳ",【参考】数式用２!$C$4:$O$4,0)+2,0),0)*M152,0)*AB152*0.5,0), "")</f>
        <v/>
      </c>
      <c r="AF152" s="1080"/>
      <c r="AG152" s="1071" t="str">
        <f>IF(AND(AQ152&lt;&gt;"対象外", P152&lt;&gt;""),ROUNDDOWN(ROUND(L152*VLOOKUP(K152,【参考】数式用２!$A$2:$K$48,MATCH("ベア加算あり",【参考】数式用２!$C$4:$K$4,0)+2,0),0)*M152,0)*AB152,"")</f>
        <v/>
      </c>
      <c r="AH152" s="1089"/>
      <c r="AI152" s="1080"/>
      <c r="AJ152" s="1080"/>
      <c r="AK152" s="1083"/>
      <c r="AL152" s="1086"/>
      <c r="AM152" s="682" t="str">
        <f>IF(Q152="","",IF(Q152&lt;O152,"！加算の要件上は問題ありませんが、令和６年度末の加算率と比較して、令和７年度の加算率が低くなっています。",""))</f>
        <v/>
      </c>
      <c r="AN152" s="372"/>
      <c r="AO152" s="1100" t="str">
        <f>IF(K152&lt;&gt;"","Q列に色付け","")</f>
        <v/>
      </c>
      <c r="AP152" s="1064" t="str">
        <f>IF(AND(AE152&lt;&gt;0,AE152&lt;&gt;""),IF(AF152="○","入力済","未入力"),"")</f>
        <v/>
      </c>
      <c r="AQ152" s="918" t="str">
        <f>IFERROR((VLOOKUP(N152, 【参考】数式用２!$BE$5:$BE$13, 1,FALSE)), "対象外")</f>
        <v>対象外</v>
      </c>
      <c r="AR152" s="842" t="str">
        <f>IF(AG152&lt;&gt;"",IF(AH152="○","入力済","未入力"),"")</f>
        <v/>
      </c>
      <c r="AS152" s="842" t="str">
        <f>IF(AND(P152&lt;&gt;"", AI152=""), "未入力", "入力済")</f>
        <v>入力済</v>
      </c>
      <c r="AT152" s="842" t="str">
        <f>IF(AND(P152&lt;&gt;"", P152&lt;&gt;"処遇改善加算Ⅳ", AJ152=""), "未入力", "入力済")</f>
        <v>入力済</v>
      </c>
      <c r="AU152" s="842" t="str">
        <f>IFERROR(VLOOKUP(K152, 【参考】数式用２!$BB$5:$BC$48, 2, FALSE), "")</f>
        <v/>
      </c>
      <c r="AV152" s="842" t="str">
        <f>IF(AND(P152&lt;&gt;"処遇改善加算Ⅲ",P152&lt;&gt;"処遇改善加算Ⅳ", P152&lt;&gt;"", AU152&lt;&gt;"対象外"), 1,"")</f>
        <v/>
      </c>
      <c r="AW152" s="842" t="str">
        <f>IFERROR("_"&amp;VLOOKUP(K152, 【参考】数式用２!$AG$2:$AH$48, 2, FALSE), "")</f>
        <v/>
      </c>
      <c r="AX152" s="1103" t="str">
        <f>IF(AND(P152="処遇改善加算Ⅰ", AL152=""), "未入力","入力済")</f>
        <v>入力済</v>
      </c>
      <c r="AY152" s="1100" t="str">
        <f>G152</f>
        <v/>
      </c>
      <c r="AZ152"/>
      <c r="BA152"/>
      <c r="BB152"/>
      <c r="BC152"/>
      <c r="BD152"/>
      <c r="BE152"/>
      <c r="BF152"/>
      <c r="BG152"/>
    </row>
    <row r="153" spans="1:59" ht="14.25">
      <c r="A153" s="1105"/>
      <c r="B153" s="1209"/>
      <c r="C153" s="1210"/>
      <c r="D153" s="1210"/>
      <c r="E153" s="1210"/>
      <c r="F153" s="1211"/>
      <c r="G153" s="1216"/>
      <c r="H153" s="1216"/>
      <c r="I153" s="1216"/>
      <c r="J153" s="1216"/>
      <c r="K153" s="1216"/>
      <c r="L153" s="1219"/>
      <c r="M153" s="1222"/>
      <c r="N153" s="1110"/>
      <c r="O153" s="1113"/>
      <c r="P153" s="1062"/>
      <c r="Q153" s="1075"/>
      <c r="R153" s="1078"/>
      <c r="S153" s="1066"/>
      <c r="T153" s="1069"/>
      <c r="U153" s="1066"/>
      <c r="V153" s="1069"/>
      <c r="W153" s="1066"/>
      <c r="X153" s="1069"/>
      <c r="Y153" s="1066"/>
      <c r="Z153" s="1069"/>
      <c r="AA153" s="1069"/>
      <c r="AB153" s="1069"/>
      <c r="AC153" s="1093"/>
      <c r="AD153" s="1072"/>
      <c r="AE153" s="1096"/>
      <c r="AF153" s="1081"/>
      <c r="AG153" s="1072"/>
      <c r="AH153" s="1090"/>
      <c r="AI153" s="1081"/>
      <c r="AJ153" s="1081"/>
      <c r="AK153" s="1084"/>
      <c r="AL153" s="1087"/>
      <c r="AM153" s="1098"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01"/>
      <c r="AP153" s="1064"/>
      <c r="AQ153" s="919"/>
      <c r="AR153" s="842"/>
      <c r="AS153" s="842"/>
      <c r="AT153" s="842"/>
      <c r="AU153" s="842"/>
      <c r="AV153" s="842"/>
      <c r="AW153" s="842"/>
      <c r="AX153" s="1103"/>
      <c r="AY153" s="1101"/>
      <c r="AZ153"/>
      <c r="BA153"/>
      <c r="BB153"/>
      <c r="BC153"/>
      <c r="BD153"/>
      <c r="BE153"/>
      <c r="BF153"/>
      <c r="BG153"/>
    </row>
    <row r="154" spans="1:59" ht="14.25">
      <c r="A154" s="1106"/>
      <c r="B154" s="1209"/>
      <c r="C154" s="1210"/>
      <c r="D154" s="1210"/>
      <c r="E154" s="1210"/>
      <c r="F154" s="1211"/>
      <c r="G154" s="1216"/>
      <c r="H154" s="1216"/>
      <c r="I154" s="1216"/>
      <c r="J154" s="1216"/>
      <c r="K154" s="1216"/>
      <c r="L154" s="1219"/>
      <c r="M154" s="1222"/>
      <c r="N154" s="1110"/>
      <c r="O154" s="1113"/>
      <c r="P154" s="1062"/>
      <c r="Q154" s="1075"/>
      <c r="R154" s="1078"/>
      <c r="S154" s="1066"/>
      <c r="T154" s="1069"/>
      <c r="U154" s="1066"/>
      <c r="V154" s="1069"/>
      <c r="W154" s="1066"/>
      <c r="X154" s="1069"/>
      <c r="Y154" s="1066"/>
      <c r="Z154" s="1069"/>
      <c r="AA154" s="1069"/>
      <c r="AB154" s="1069"/>
      <c r="AC154" s="1093"/>
      <c r="AD154" s="1072"/>
      <c r="AE154" s="1096"/>
      <c r="AF154" s="1081"/>
      <c r="AG154" s="1072"/>
      <c r="AH154" s="1090"/>
      <c r="AI154" s="1081"/>
      <c r="AJ154" s="1081"/>
      <c r="AK154" s="1084"/>
      <c r="AL154" s="1087"/>
      <c r="AM154" s="1099"/>
      <c r="AN154" s="372"/>
      <c r="AO154" s="1101"/>
      <c r="AP154" s="1064"/>
      <c r="AQ154" s="919"/>
      <c r="AR154" s="842"/>
      <c r="AS154" s="842"/>
      <c r="AT154" s="842"/>
      <c r="AU154" s="842"/>
      <c r="AV154" s="842"/>
      <c r="AW154" s="842"/>
      <c r="AX154" s="1103"/>
      <c r="AY154" s="1101"/>
      <c r="AZ154"/>
      <c r="BA154"/>
      <c r="BB154"/>
      <c r="BC154"/>
      <c r="BD154"/>
      <c r="BE154"/>
      <c r="BF154"/>
      <c r="BG154"/>
    </row>
    <row r="155" spans="1:59" ht="30" customHeight="1" thickBot="1">
      <c r="A155" s="1107"/>
      <c r="B155" s="1212"/>
      <c r="C155" s="1213"/>
      <c r="D155" s="1213"/>
      <c r="E155" s="1213"/>
      <c r="F155" s="1214"/>
      <c r="G155" s="1217"/>
      <c r="H155" s="1217"/>
      <c r="I155" s="1217"/>
      <c r="J155" s="1217"/>
      <c r="K155" s="1217"/>
      <c r="L155" s="1220"/>
      <c r="M155" s="1223"/>
      <c r="N155" s="1111"/>
      <c r="O155" s="1114"/>
      <c r="P155" s="1063"/>
      <c r="Q155" s="1076"/>
      <c r="R155" s="1079"/>
      <c r="S155" s="1067"/>
      <c r="T155" s="1070"/>
      <c r="U155" s="1067"/>
      <c r="V155" s="1070"/>
      <c r="W155" s="1067"/>
      <c r="X155" s="1070"/>
      <c r="Y155" s="1067"/>
      <c r="Z155" s="1070"/>
      <c r="AA155" s="1070"/>
      <c r="AB155" s="1070"/>
      <c r="AC155" s="1094"/>
      <c r="AD155" s="1073"/>
      <c r="AE155" s="1097"/>
      <c r="AF155" s="1082"/>
      <c r="AG155" s="1073"/>
      <c r="AH155" s="1091"/>
      <c r="AI155" s="1082"/>
      <c r="AJ155" s="1082"/>
      <c r="AK155" s="1085"/>
      <c r="AL155" s="1088"/>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01"/>
      <c r="AP155" s="1064"/>
      <c r="AQ155" s="920"/>
      <c r="AR155" s="842"/>
      <c r="AS155" s="842"/>
      <c r="AT155" s="842"/>
      <c r="AU155" s="842"/>
      <c r="AV155" s="842"/>
      <c r="AW155" s="842"/>
      <c r="AX155" s="1103"/>
      <c r="AY155" s="1102"/>
      <c r="AZ155"/>
      <c r="BA155"/>
      <c r="BB155"/>
      <c r="BC155"/>
      <c r="BD155"/>
      <c r="BE155"/>
      <c r="BF155"/>
      <c r="BG155"/>
    </row>
    <row r="156" spans="1:59" ht="30" customHeight="1">
      <c r="A156" s="1104">
        <v>37</v>
      </c>
      <c r="B156" s="1224" t="str">
        <f>IF(基本情報入力シート!B76="", "",基本情報入力シート!B76)</f>
        <v/>
      </c>
      <c r="C156" s="1225"/>
      <c r="D156" s="1225"/>
      <c r="E156" s="1225"/>
      <c r="F156" s="1226"/>
      <c r="G156" s="1227" t="str">
        <f>IF(基本情報入力シート!L76="", "",基本情報入力シート!L76)</f>
        <v/>
      </c>
      <c r="H156" s="1227" t="str">
        <f>IF(基本情報入力シート!Q76="", "",基本情報入力シート!Q76)</f>
        <v/>
      </c>
      <c r="I156" s="1227" t="str">
        <f>IF(基本情報入力シート!V76="", "",基本情報入力シート!V76)</f>
        <v/>
      </c>
      <c r="J156" s="1227" t="str">
        <f>IF(基本情報入力シート!W76="", "",基本情報入力シート!W76)</f>
        <v/>
      </c>
      <c r="K156" s="1227" t="str">
        <f>IF(基本情報入力シート!X76="", "",基本情報入力シート!X76)</f>
        <v/>
      </c>
      <c r="L156" s="1228" t="str">
        <f>IF(基本情報入力シート!AC76=0, "",基本情報入力シート!AC76)</f>
        <v/>
      </c>
      <c r="M156" s="1221" t="str">
        <f>IF(基本情報入力シート!AD76="", "",基本情報入力シート!AD76)</f>
        <v/>
      </c>
      <c r="N156" s="1109"/>
      <c r="O156" s="1112" t="str">
        <f>IFERROR(VLOOKUP(K156,【参考】数式用２!$A$2:$AD$48,MATCH(N156,【参考】数式用２!$C$4:$AD$4,0)+2,0),"")</f>
        <v/>
      </c>
      <c r="P156" s="1061"/>
      <c r="Q156" s="1074" t="str">
        <f>IFERROR(VLOOKUP(K156,【参考】数式用２!$A$2:$AC$48,MATCH(P156,【参考】数式用２!$C$4:$AC$4,0)+2,0),"")</f>
        <v/>
      </c>
      <c r="R156" s="1077" t="s">
        <v>301</v>
      </c>
      <c r="S156" s="1065"/>
      <c r="T156" s="1068" t="s">
        <v>385</v>
      </c>
      <c r="U156" s="1065"/>
      <c r="V156" s="1068" t="s">
        <v>386</v>
      </c>
      <c r="W156" s="1065"/>
      <c r="X156" s="1068" t="s">
        <v>385</v>
      </c>
      <c r="Y156" s="1065"/>
      <c r="Z156" s="1068" t="s">
        <v>387</v>
      </c>
      <c r="AA156" s="1068" t="s">
        <v>209</v>
      </c>
      <c r="AB156" s="1068" t="str">
        <f>IF(S156&gt;=1,(W156*12+Y156)-(S156*12+U156)+1,"")</f>
        <v/>
      </c>
      <c r="AC156" s="1092" t="s">
        <v>388</v>
      </c>
      <c r="AD156" s="1071" t="str">
        <f>IFERROR(ROUNDDOWN(ROUND(L156*Q156,0)*M156,0)*AB156,"")</f>
        <v/>
      </c>
      <c r="AE156" s="1095" t="str">
        <f>IFERROR(ROUNDDOWN(ROUNDDOWN(ROUND(L156*VLOOKUP(K156,【参考】数式用２!$A$2:$AC$48,MATCH("処遇改善加算Ⅳ",【参考】数式用２!$C$4:$O$4,0)+2,0),0)*M156,0)*AB156*0.5,0), "")</f>
        <v/>
      </c>
      <c r="AF156" s="1080"/>
      <c r="AG156" s="1071" t="str">
        <f>IF(AND(AQ156&lt;&gt;"対象外", P156&lt;&gt;""),ROUNDDOWN(ROUND(L156*VLOOKUP(K156,【参考】数式用２!$A$2:$K$48,MATCH("ベア加算あり",【参考】数式用２!$C$4:$K$4,0)+2,0),0)*M156,0)*AB156,"")</f>
        <v/>
      </c>
      <c r="AH156" s="1089"/>
      <c r="AI156" s="1080"/>
      <c r="AJ156" s="1080"/>
      <c r="AK156" s="1083"/>
      <c r="AL156" s="1086"/>
      <c r="AM156" s="682" t="str">
        <f>IF(Q156="","",IF(Q156&lt;O156,"！加算の要件上は問題ありませんが、令和６年度末の加算率と比較して、令和７年度の加算率が低くなっています。",""))</f>
        <v/>
      </c>
      <c r="AN156" s="372"/>
      <c r="AO156" s="1100" t="str">
        <f>IF(K156&lt;&gt;"","Q列に色付け","")</f>
        <v/>
      </c>
      <c r="AP156" s="1064" t="str">
        <f>IF(AND(AE156&lt;&gt;0,AE156&lt;&gt;""),IF(AF156="○","入力済","未入力"),"")</f>
        <v/>
      </c>
      <c r="AQ156" s="918" t="str">
        <f>IFERROR((VLOOKUP(N156, 【参考】数式用２!$BE$5:$BE$13, 1,FALSE)), "対象外")</f>
        <v>対象外</v>
      </c>
      <c r="AR156" s="842" t="str">
        <f>IF(AG156&lt;&gt;"",IF(AH156="○","入力済","未入力"),"")</f>
        <v/>
      </c>
      <c r="AS156" s="842" t="str">
        <f>IF(AND(P156&lt;&gt;"", AI156=""), "未入力", "入力済")</f>
        <v>入力済</v>
      </c>
      <c r="AT156" s="842" t="str">
        <f>IF(AND(P156&lt;&gt;"", P156&lt;&gt;"処遇改善加算Ⅳ", AJ156=""), "未入力", "入力済")</f>
        <v>入力済</v>
      </c>
      <c r="AU156" s="842" t="str">
        <f>IFERROR(VLOOKUP(K156, 【参考】数式用２!$BB$5:$BC$48, 2, FALSE), "")</f>
        <v/>
      </c>
      <c r="AV156" s="842" t="str">
        <f>IF(AND(P156&lt;&gt;"処遇改善加算Ⅲ",P156&lt;&gt;"処遇改善加算Ⅳ", P156&lt;&gt;"", AU156&lt;&gt;"対象外"), 1,"")</f>
        <v/>
      </c>
      <c r="AW156" s="842" t="str">
        <f>IFERROR("_"&amp;VLOOKUP(K156, 【参考】数式用２!$AG$2:$AH$48, 2, FALSE), "")</f>
        <v/>
      </c>
      <c r="AX156" s="1103" t="str">
        <f>IF(AND(P156="処遇改善加算Ⅰ", AL156=""), "未入力","入力済")</f>
        <v>入力済</v>
      </c>
      <c r="AY156" s="1100" t="str">
        <f>G156</f>
        <v/>
      </c>
      <c r="AZ156"/>
      <c r="BA156"/>
      <c r="BB156"/>
      <c r="BC156"/>
      <c r="BD156"/>
      <c r="BE156"/>
      <c r="BF156"/>
      <c r="BG156"/>
    </row>
    <row r="157" spans="1:59" ht="14.25">
      <c r="A157" s="1105"/>
      <c r="B157" s="1209"/>
      <c r="C157" s="1210"/>
      <c r="D157" s="1210"/>
      <c r="E157" s="1210"/>
      <c r="F157" s="1211"/>
      <c r="G157" s="1216"/>
      <c r="H157" s="1216"/>
      <c r="I157" s="1216"/>
      <c r="J157" s="1216"/>
      <c r="K157" s="1216"/>
      <c r="L157" s="1219"/>
      <c r="M157" s="1222"/>
      <c r="N157" s="1110"/>
      <c r="O157" s="1113"/>
      <c r="P157" s="1062"/>
      <c r="Q157" s="1075"/>
      <c r="R157" s="1078"/>
      <c r="S157" s="1066"/>
      <c r="T157" s="1069"/>
      <c r="U157" s="1066"/>
      <c r="V157" s="1069"/>
      <c r="W157" s="1066"/>
      <c r="X157" s="1069"/>
      <c r="Y157" s="1066"/>
      <c r="Z157" s="1069"/>
      <c r="AA157" s="1069"/>
      <c r="AB157" s="1069"/>
      <c r="AC157" s="1093"/>
      <c r="AD157" s="1072"/>
      <c r="AE157" s="1096"/>
      <c r="AF157" s="1081"/>
      <c r="AG157" s="1072"/>
      <c r="AH157" s="1090"/>
      <c r="AI157" s="1081"/>
      <c r="AJ157" s="1081"/>
      <c r="AK157" s="1084"/>
      <c r="AL157" s="1087"/>
      <c r="AM157" s="1098"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01"/>
      <c r="AP157" s="1064"/>
      <c r="AQ157" s="919"/>
      <c r="AR157" s="842"/>
      <c r="AS157" s="842"/>
      <c r="AT157" s="842"/>
      <c r="AU157" s="842"/>
      <c r="AV157" s="842"/>
      <c r="AW157" s="842"/>
      <c r="AX157" s="1103"/>
      <c r="AY157" s="1101"/>
      <c r="AZ157"/>
      <c r="BA157"/>
      <c r="BB157"/>
      <c r="BC157"/>
      <c r="BD157"/>
      <c r="BE157"/>
      <c r="BF157"/>
      <c r="BG157"/>
    </row>
    <row r="158" spans="1:59" ht="14.25">
      <c r="A158" s="1106"/>
      <c r="B158" s="1209"/>
      <c r="C158" s="1210"/>
      <c r="D158" s="1210"/>
      <c r="E158" s="1210"/>
      <c r="F158" s="1211"/>
      <c r="G158" s="1216"/>
      <c r="H158" s="1216"/>
      <c r="I158" s="1216"/>
      <c r="J158" s="1216"/>
      <c r="K158" s="1216"/>
      <c r="L158" s="1219"/>
      <c r="M158" s="1222"/>
      <c r="N158" s="1110"/>
      <c r="O158" s="1113"/>
      <c r="P158" s="1062"/>
      <c r="Q158" s="1075"/>
      <c r="R158" s="1078"/>
      <c r="S158" s="1066"/>
      <c r="T158" s="1069"/>
      <c r="U158" s="1066"/>
      <c r="V158" s="1069"/>
      <c r="W158" s="1066"/>
      <c r="X158" s="1069"/>
      <c r="Y158" s="1066"/>
      <c r="Z158" s="1069"/>
      <c r="AA158" s="1069"/>
      <c r="AB158" s="1069"/>
      <c r="AC158" s="1093"/>
      <c r="AD158" s="1072"/>
      <c r="AE158" s="1096"/>
      <c r="AF158" s="1081"/>
      <c r="AG158" s="1072"/>
      <c r="AH158" s="1090"/>
      <c r="AI158" s="1081"/>
      <c r="AJ158" s="1081"/>
      <c r="AK158" s="1084"/>
      <c r="AL158" s="1087"/>
      <c r="AM158" s="1099"/>
      <c r="AN158" s="372"/>
      <c r="AO158" s="1101"/>
      <c r="AP158" s="1064"/>
      <c r="AQ158" s="919"/>
      <c r="AR158" s="842"/>
      <c r="AS158" s="842"/>
      <c r="AT158" s="842"/>
      <c r="AU158" s="842"/>
      <c r="AV158" s="842"/>
      <c r="AW158" s="842"/>
      <c r="AX158" s="1103"/>
      <c r="AY158" s="1101"/>
      <c r="AZ158"/>
      <c r="BA158"/>
      <c r="BB158"/>
      <c r="BC158"/>
      <c r="BD158"/>
      <c r="BE158"/>
      <c r="BF158"/>
      <c r="BG158"/>
    </row>
    <row r="159" spans="1:59" ht="30" customHeight="1" thickBot="1">
      <c r="A159" s="1107"/>
      <c r="B159" s="1212"/>
      <c r="C159" s="1213"/>
      <c r="D159" s="1213"/>
      <c r="E159" s="1213"/>
      <c r="F159" s="1214"/>
      <c r="G159" s="1217"/>
      <c r="H159" s="1217"/>
      <c r="I159" s="1217"/>
      <c r="J159" s="1217"/>
      <c r="K159" s="1217"/>
      <c r="L159" s="1220"/>
      <c r="M159" s="1223"/>
      <c r="N159" s="1111"/>
      <c r="O159" s="1114"/>
      <c r="P159" s="1063"/>
      <c r="Q159" s="1076"/>
      <c r="R159" s="1079"/>
      <c r="S159" s="1067"/>
      <c r="T159" s="1070"/>
      <c r="U159" s="1067"/>
      <c r="V159" s="1070"/>
      <c r="W159" s="1067"/>
      <c r="X159" s="1070"/>
      <c r="Y159" s="1067"/>
      <c r="Z159" s="1070"/>
      <c r="AA159" s="1070"/>
      <c r="AB159" s="1070"/>
      <c r="AC159" s="1094"/>
      <c r="AD159" s="1073"/>
      <c r="AE159" s="1097"/>
      <c r="AF159" s="1082"/>
      <c r="AG159" s="1073"/>
      <c r="AH159" s="1091"/>
      <c r="AI159" s="1082"/>
      <c r="AJ159" s="1082"/>
      <c r="AK159" s="1085"/>
      <c r="AL159" s="1088"/>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02"/>
      <c r="AP159" s="1064"/>
      <c r="AQ159" s="920"/>
      <c r="AR159" s="842"/>
      <c r="AS159" s="842"/>
      <c r="AT159" s="842"/>
      <c r="AU159" s="842"/>
      <c r="AV159" s="842"/>
      <c r="AW159" s="842"/>
      <c r="AX159" s="1103"/>
      <c r="AY159" s="1102"/>
      <c r="AZ159"/>
      <c r="BA159"/>
      <c r="BB159"/>
      <c r="BC159"/>
      <c r="BD159"/>
      <c r="BE159"/>
      <c r="BF159"/>
      <c r="BG159"/>
    </row>
    <row r="160" spans="1:59" ht="30" customHeight="1">
      <c r="A160" s="1104">
        <v>38</v>
      </c>
      <c r="B160" s="1224" t="str">
        <f>IF(基本情報入力シート!B77="", "",基本情報入力シート!B77)</f>
        <v/>
      </c>
      <c r="C160" s="1225"/>
      <c r="D160" s="1225"/>
      <c r="E160" s="1225"/>
      <c r="F160" s="1226"/>
      <c r="G160" s="1227" t="str">
        <f>IF(基本情報入力シート!L77="", "",基本情報入力シート!L77)</f>
        <v/>
      </c>
      <c r="H160" s="1227" t="str">
        <f>IF(基本情報入力シート!Q77="", "",基本情報入力シート!Q77)</f>
        <v/>
      </c>
      <c r="I160" s="1227" t="str">
        <f>IF(基本情報入力シート!V77="", "",基本情報入力シート!V77)</f>
        <v/>
      </c>
      <c r="J160" s="1227" t="str">
        <f>IF(基本情報入力シート!W77="", "",基本情報入力シート!W77)</f>
        <v/>
      </c>
      <c r="K160" s="1227" t="str">
        <f>IF(基本情報入力シート!X77="", "",基本情報入力シート!X77)</f>
        <v/>
      </c>
      <c r="L160" s="1228" t="str">
        <f>IF(基本情報入力シート!AC77=0, "",基本情報入力シート!AC77)</f>
        <v/>
      </c>
      <c r="M160" s="1221" t="str">
        <f>IF(基本情報入力シート!AD77="", "",基本情報入力シート!AD77)</f>
        <v/>
      </c>
      <c r="N160" s="1109"/>
      <c r="O160" s="1112" t="str">
        <f>IFERROR(VLOOKUP(K160,【参考】数式用２!$A$2:$AD$48,MATCH(N160,【参考】数式用２!$C$4:$AD$4,0)+2,0),"")</f>
        <v/>
      </c>
      <c r="P160" s="1061"/>
      <c r="Q160" s="1074" t="str">
        <f>IFERROR(VLOOKUP(K160,【参考】数式用２!$A$2:$AC$48,MATCH(P160,【参考】数式用２!$C$4:$AC$4,0)+2,0),"")</f>
        <v/>
      </c>
      <c r="R160" s="1077" t="s">
        <v>301</v>
      </c>
      <c r="S160" s="1065"/>
      <c r="T160" s="1068" t="s">
        <v>385</v>
      </c>
      <c r="U160" s="1065"/>
      <c r="V160" s="1068" t="s">
        <v>386</v>
      </c>
      <c r="W160" s="1065"/>
      <c r="X160" s="1068" t="s">
        <v>385</v>
      </c>
      <c r="Y160" s="1065"/>
      <c r="Z160" s="1068" t="s">
        <v>387</v>
      </c>
      <c r="AA160" s="1068" t="s">
        <v>209</v>
      </c>
      <c r="AB160" s="1068" t="str">
        <f>IF(S160&gt;=1,(W160*12+Y160)-(S160*12+U160)+1,"")</f>
        <v/>
      </c>
      <c r="AC160" s="1092" t="s">
        <v>388</v>
      </c>
      <c r="AD160" s="1071" t="str">
        <f>IFERROR(ROUNDDOWN(ROUND(L160*Q160,0)*M160,0)*AB160,"")</f>
        <v/>
      </c>
      <c r="AE160" s="1095" t="str">
        <f>IFERROR(ROUNDDOWN(ROUNDDOWN(ROUND(L160*VLOOKUP(K160,【参考】数式用２!$A$2:$AC$48,MATCH("処遇改善加算Ⅳ",【参考】数式用２!$C$4:$O$4,0)+2,0),0)*M160,0)*AB160*0.5,0), "")</f>
        <v/>
      </c>
      <c r="AF160" s="1080"/>
      <c r="AG160" s="1071" t="str">
        <f>IF(AND(AQ160&lt;&gt;"対象外", P160&lt;&gt;""),ROUNDDOWN(ROUND(L160*VLOOKUP(K160,【参考】数式用２!$A$2:$K$48,MATCH("ベア加算あり",【参考】数式用２!$C$4:$K$4,0)+2,0),0)*M160,0)*AB160,"")</f>
        <v/>
      </c>
      <c r="AH160" s="1089"/>
      <c r="AI160" s="1080"/>
      <c r="AJ160" s="1080"/>
      <c r="AK160" s="1083"/>
      <c r="AL160" s="1086"/>
      <c r="AM160" s="682" t="str">
        <f>IF(Q160="","",IF(Q160&lt;O160,"！加算の要件上は問題ありませんが、令和６年度末の加算率と比較して、令和７年度の加算率が低くなっています。",""))</f>
        <v/>
      </c>
      <c r="AN160" s="372"/>
      <c r="AO160" s="1101" t="str">
        <f>IF(K160&lt;&gt;"","Q列に色付け","")</f>
        <v/>
      </c>
      <c r="AP160" s="1064" t="str">
        <f>IF(AND(AE160&lt;&gt;0,AE160&lt;&gt;""),IF(AF160="○","入力済","未入力"),"")</f>
        <v/>
      </c>
      <c r="AQ160" s="918" t="str">
        <f>IFERROR((VLOOKUP(N160, 【参考】数式用２!$BE$5:$BE$13, 1,FALSE)), "対象外")</f>
        <v>対象外</v>
      </c>
      <c r="AR160" s="842" t="str">
        <f>IF(AG160&lt;&gt;"",IF(AH160="○","入力済","未入力"),"")</f>
        <v/>
      </c>
      <c r="AS160" s="842" t="str">
        <f>IF(AND(P160&lt;&gt;"", AI160=""), "未入力", "入力済")</f>
        <v>入力済</v>
      </c>
      <c r="AT160" s="842" t="str">
        <f>IF(AND(P160&lt;&gt;"", P160&lt;&gt;"処遇改善加算Ⅳ", AJ160=""), "未入力", "入力済")</f>
        <v>入力済</v>
      </c>
      <c r="AU160" s="842" t="str">
        <f>IFERROR(VLOOKUP(K160, 【参考】数式用２!$BB$5:$BC$48, 2, FALSE), "")</f>
        <v/>
      </c>
      <c r="AV160" s="842" t="str">
        <f>IF(AND(P160&lt;&gt;"処遇改善加算Ⅲ",P160&lt;&gt;"処遇改善加算Ⅳ", P160&lt;&gt;"", AU160&lt;&gt;"対象外"), 1,"")</f>
        <v/>
      </c>
      <c r="AW160" s="842" t="str">
        <f>IFERROR("_"&amp;VLOOKUP(K160, 【参考】数式用２!$AG$2:$AH$48, 2, FALSE), "")</f>
        <v/>
      </c>
      <c r="AX160" s="1103" t="str">
        <f>IF(AND(P160="処遇改善加算Ⅰ", AL160=""), "未入力","入力済")</f>
        <v>入力済</v>
      </c>
      <c r="AY160" s="1100" t="str">
        <f>G160</f>
        <v/>
      </c>
      <c r="AZ160"/>
      <c r="BA160"/>
      <c r="BB160"/>
      <c r="BC160"/>
      <c r="BD160"/>
      <c r="BE160"/>
      <c r="BF160"/>
      <c r="BG160"/>
    </row>
    <row r="161" spans="1:59" ht="14.25">
      <c r="A161" s="1105"/>
      <c r="B161" s="1209"/>
      <c r="C161" s="1210"/>
      <c r="D161" s="1210"/>
      <c r="E161" s="1210"/>
      <c r="F161" s="1211"/>
      <c r="G161" s="1216"/>
      <c r="H161" s="1216"/>
      <c r="I161" s="1216"/>
      <c r="J161" s="1216"/>
      <c r="K161" s="1216"/>
      <c r="L161" s="1219"/>
      <c r="M161" s="1222"/>
      <c r="N161" s="1110"/>
      <c r="O161" s="1113"/>
      <c r="P161" s="1062"/>
      <c r="Q161" s="1075"/>
      <c r="R161" s="1078"/>
      <c r="S161" s="1066"/>
      <c r="T161" s="1069"/>
      <c r="U161" s="1066"/>
      <c r="V161" s="1069"/>
      <c r="W161" s="1066"/>
      <c r="X161" s="1069"/>
      <c r="Y161" s="1066"/>
      <c r="Z161" s="1069"/>
      <c r="AA161" s="1069"/>
      <c r="AB161" s="1069"/>
      <c r="AC161" s="1093"/>
      <c r="AD161" s="1072"/>
      <c r="AE161" s="1096"/>
      <c r="AF161" s="1081"/>
      <c r="AG161" s="1072"/>
      <c r="AH161" s="1090"/>
      <c r="AI161" s="1081"/>
      <c r="AJ161" s="1081"/>
      <c r="AK161" s="1084"/>
      <c r="AL161" s="1087"/>
      <c r="AM161" s="1098"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01"/>
      <c r="AP161" s="1064"/>
      <c r="AQ161" s="919"/>
      <c r="AR161" s="842"/>
      <c r="AS161" s="842"/>
      <c r="AT161" s="842"/>
      <c r="AU161" s="842"/>
      <c r="AV161" s="842"/>
      <c r="AW161" s="842"/>
      <c r="AX161" s="1103"/>
      <c r="AY161" s="1101"/>
      <c r="AZ161"/>
      <c r="BA161"/>
      <c r="BB161"/>
      <c r="BC161"/>
      <c r="BD161"/>
      <c r="BE161"/>
      <c r="BF161"/>
      <c r="BG161"/>
    </row>
    <row r="162" spans="1:59" ht="14.25">
      <c r="A162" s="1106"/>
      <c r="B162" s="1209"/>
      <c r="C162" s="1210"/>
      <c r="D162" s="1210"/>
      <c r="E162" s="1210"/>
      <c r="F162" s="1211"/>
      <c r="G162" s="1216"/>
      <c r="H162" s="1216"/>
      <c r="I162" s="1216"/>
      <c r="J162" s="1216"/>
      <c r="K162" s="1216"/>
      <c r="L162" s="1219"/>
      <c r="M162" s="1222"/>
      <c r="N162" s="1110"/>
      <c r="O162" s="1113"/>
      <c r="P162" s="1062"/>
      <c r="Q162" s="1075"/>
      <c r="R162" s="1078"/>
      <c r="S162" s="1066"/>
      <c r="T162" s="1069"/>
      <c r="U162" s="1066"/>
      <c r="V162" s="1069"/>
      <c r="W162" s="1066"/>
      <c r="X162" s="1069"/>
      <c r="Y162" s="1066"/>
      <c r="Z162" s="1069"/>
      <c r="AA162" s="1069"/>
      <c r="AB162" s="1069"/>
      <c r="AC162" s="1093"/>
      <c r="AD162" s="1072"/>
      <c r="AE162" s="1096"/>
      <c r="AF162" s="1081"/>
      <c r="AG162" s="1072"/>
      <c r="AH162" s="1090"/>
      <c r="AI162" s="1081"/>
      <c r="AJ162" s="1081"/>
      <c r="AK162" s="1084"/>
      <c r="AL162" s="1087"/>
      <c r="AM162" s="1099"/>
      <c r="AN162" s="372"/>
      <c r="AO162" s="1101"/>
      <c r="AP162" s="1064"/>
      <c r="AQ162" s="919"/>
      <c r="AR162" s="842"/>
      <c r="AS162" s="842"/>
      <c r="AT162" s="842"/>
      <c r="AU162" s="842"/>
      <c r="AV162" s="842"/>
      <c r="AW162" s="842"/>
      <c r="AX162" s="1103"/>
      <c r="AY162" s="1101"/>
      <c r="AZ162"/>
      <c r="BA162"/>
      <c r="BB162"/>
      <c r="BC162"/>
      <c r="BD162"/>
      <c r="BE162"/>
      <c r="BF162"/>
      <c r="BG162"/>
    </row>
    <row r="163" spans="1:59" ht="30" customHeight="1" thickBot="1">
      <c r="A163" s="1107"/>
      <c r="B163" s="1212"/>
      <c r="C163" s="1213"/>
      <c r="D163" s="1213"/>
      <c r="E163" s="1213"/>
      <c r="F163" s="1214"/>
      <c r="G163" s="1217"/>
      <c r="H163" s="1217"/>
      <c r="I163" s="1217"/>
      <c r="J163" s="1217"/>
      <c r="K163" s="1217"/>
      <c r="L163" s="1220"/>
      <c r="M163" s="1223"/>
      <c r="N163" s="1111"/>
      <c r="O163" s="1114"/>
      <c r="P163" s="1063"/>
      <c r="Q163" s="1076"/>
      <c r="R163" s="1079"/>
      <c r="S163" s="1067"/>
      <c r="T163" s="1070"/>
      <c r="U163" s="1067"/>
      <c r="V163" s="1070"/>
      <c r="W163" s="1067"/>
      <c r="X163" s="1070"/>
      <c r="Y163" s="1067"/>
      <c r="Z163" s="1070"/>
      <c r="AA163" s="1070"/>
      <c r="AB163" s="1070"/>
      <c r="AC163" s="1094"/>
      <c r="AD163" s="1073"/>
      <c r="AE163" s="1097"/>
      <c r="AF163" s="1082"/>
      <c r="AG163" s="1073"/>
      <c r="AH163" s="1091"/>
      <c r="AI163" s="1082"/>
      <c r="AJ163" s="1082"/>
      <c r="AK163" s="1085"/>
      <c r="AL163" s="1088"/>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02"/>
      <c r="AP163" s="1064"/>
      <c r="AQ163" s="920"/>
      <c r="AR163" s="842"/>
      <c r="AS163" s="842"/>
      <c r="AT163" s="842"/>
      <c r="AU163" s="842"/>
      <c r="AV163" s="842"/>
      <c r="AW163" s="842"/>
      <c r="AX163" s="1103"/>
      <c r="AY163" s="1102"/>
      <c r="AZ163"/>
      <c r="BA163"/>
      <c r="BB163"/>
      <c r="BC163"/>
      <c r="BD163"/>
      <c r="BE163"/>
      <c r="BF163"/>
      <c r="BG163"/>
    </row>
    <row r="164" spans="1:59" ht="30" customHeight="1">
      <c r="A164" s="1104">
        <v>39</v>
      </c>
      <c r="B164" s="1224" t="str">
        <f>IF(基本情報入力シート!B78="", "",基本情報入力シート!B78)</f>
        <v/>
      </c>
      <c r="C164" s="1225"/>
      <c r="D164" s="1225"/>
      <c r="E164" s="1225"/>
      <c r="F164" s="1226"/>
      <c r="G164" s="1227" t="str">
        <f>IF(基本情報入力シート!L78="", "",基本情報入力シート!L78)</f>
        <v/>
      </c>
      <c r="H164" s="1227" t="str">
        <f>IF(基本情報入力シート!Q78="", "",基本情報入力シート!Q78)</f>
        <v/>
      </c>
      <c r="I164" s="1227" t="str">
        <f>IF(基本情報入力シート!V78="", "",基本情報入力シート!V78)</f>
        <v/>
      </c>
      <c r="J164" s="1227" t="str">
        <f>IF(基本情報入力シート!W78="", "",基本情報入力シート!W78)</f>
        <v/>
      </c>
      <c r="K164" s="1227" t="str">
        <f>IF(基本情報入力シート!X78="", "",基本情報入力シート!X78)</f>
        <v/>
      </c>
      <c r="L164" s="1228" t="str">
        <f>IF(基本情報入力シート!AC78=0, "",基本情報入力シート!AC78)</f>
        <v/>
      </c>
      <c r="M164" s="1221" t="str">
        <f>IF(基本情報入力シート!AD78="", "",基本情報入力シート!AD78)</f>
        <v/>
      </c>
      <c r="N164" s="1109"/>
      <c r="O164" s="1112" t="str">
        <f>IFERROR(VLOOKUP(K164,【参考】数式用２!$A$2:$AD$48,MATCH(N164,【参考】数式用２!$C$4:$AD$4,0)+2,0),"")</f>
        <v/>
      </c>
      <c r="P164" s="1061"/>
      <c r="Q164" s="1074" t="str">
        <f>IFERROR(VLOOKUP(K164,【参考】数式用２!$A$2:$AC$48,MATCH(P164,【参考】数式用２!$C$4:$AC$4,0)+2,0),"")</f>
        <v/>
      </c>
      <c r="R164" s="1077" t="s">
        <v>301</v>
      </c>
      <c r="S164" s="1065"/>
      <c r="T164" s="1068" t="s">
        <v>385</v>
      </c>
      <c r="U164" s="1065"/>
      <c r="V164" s="1068" t="s">
        <v>386</v>
      </c>
      <c r="W164" s="1065"/>
      <c r="X164" s="1068" t="s">
        <v>385</v>
      </c>
      <c r="Y164" s="1065"/>
      <c r="Z164" s="1068" t="s">
        <v>387</v>
      </c>
      <c r="AA164" s="1068" t="s">
        <v>209</v>
      </c>
      <c r="AB164" s="1068" t="str">
        <f>IF(S164&gt;=1,(W164*12+Y164)-(S164*12+U164)+1,"")</f>
        <v/>
      </c>
      <c r="AC164" s="1092" t="s">
        <v>388</v>
      </c>
      <c r="AD164" s="1071" t="str">
        <f>IFERROR(ROUNDDOWN(ROUND(L164*Q164,0)*M164,0)*AB164,"")</f>
        <v/>
      </c>
      <c r="AE164" s="1095" t="str">
        <f>IFERROR(ROUNDDOWN(ROUNDDOWN(ROUND(L164*VLOOKUP(K164,【参考】数式用２!$A$2:$AC$48,MATCH("処遇改善加算Ⅳ",【参考】数式用２!$C$4:$O$4,0)+2,0),0)*M164,0)*AB164*0.5,0), "")</f>
        <v/>
      </c>
      <c r="AF164" s="1080"/>
      <c r="AG164" s="1071" t="str">
        <f>IF(AND(AQ164&lt;&gt;"対象外", P164&lt;&gt;""),ROUNDDOWN(ROUND(L164*VLOOKUP(K164,【参考】数式用２!$A$2:$K$48,MATCH("ベア加算あり",【参考】数式用２!$C$4:$K$4,0)+2,0),0)*M164,0)*AB164,"")</f>
        <v/>
      </c>
      <c r="AH164" s="1089"/>
      <c r="AI164" s="1080"/>
      <c r="AJ164" s="1080"/>
      <c r="AK164" s="1083"/>
      <c r="AL164" s="1086"/>
      <c r="AM164" s="682" t="str">
        <f>IF(Q164="","",IF(Q164&lt;O164,"！加算の要件上は問題ありませんが、令和６年度末の加算率と比較して、令和７年度の加算率が低くなっています。",""))</f>
        <v/>
      </c>
      <c r="AN164" s="372"/>
      <c r="AO164" s="1101" t="str">
        <f>IF(K164&lt;&gt;"","Q列に色付け","")</f>
        <v/>
      </c>
      <c r="AP164" s="1064" t="str">
        <f>IF(AND(AE164&lt;&gt;0,AE164&lt;&gt;""),IF(AF164="○","入力済","未入力"),"")</f>
        <v/>
      </c>
      <c r="AQ164" s="918" t="str">
        <f>IFERROR((VLOOKUP(N164, 【参考】数式用２!$BE$5:$BE$13, 1,FALSE)), "対象外")</f>
        <v>対象外</v>
      </c>
      <c r="AR164" s="842" t="str">
        <f>IF(AG164&lt;&gt;"",IF(AH164="○","入力済","未入力"),"")</f>
        <v/>
      </c>
      <c r="AS164" s="842" t="str">
        <f>IF(AND(P164&lt;&gt;"", AI164=""), "未入力", "入力済")</f>
        <v>入力済</v>
      </c>
      <c r="AT164" s="842" t="str">
        <f>IF(AND(P164&lt;&gt;"", P164&lt;&gt;"処遇改善加算Ⅳ", AJ164=""), "未入力", "入力済")</f>
        <v>入力済</v>
      </c>
      <c r="AU164" s="842" t="str">
        <f>IFERROR(VLOOKUP(K164, 【参考】数式用２!$BB$5:$BC$48, 2, FALSE), "")</f>
        <v/>
      </c>
      <c r="AV164" s="842" t="str">
        <f>IF(AND(P164&lt;&gt;"処遇改善加算Ⅲ",P164&lt;&gt;"処遇改善加算Ⅳ", P164&lt;&gt;"", AU164&lt;&gt;"対象外"), 1,"")</f>
        <v/>
      </c>
      <c r="AW164" s="842" t="str">
        <f>IFERROR("_"&amp;VLOOKUP(K164, 【参考】数式用２!$AG$2:$AH$48, 2, FALSE), "")</f>
        <v/>
      </c>
      <c r="AX164" s="1103" t="str">
        <f>IF(AND(P164="処遇改善加算Ⅰ", AL164=""), "未入力","入力済")</f>
        <v>入力済</v>
      </c>
      <c r="AY164" s="1100" t="str">
        <f>G164</f>
        <v/>
      </c>
      <c r="AZ164"/>
      <c r="BA164"/>
      <c r="BB164"/>
      <c r="BC164"/>
      <c r="BD164"/>
      <c r="BE164"/>
      <c r="BF164"/>
      <c r="BG164"/>
    </row>
    <row r="165" spans="1:59" ht="14.25">
      <c r="A165" s="1105"/>
      <c r="B165" s="1209"/>
      <c r="C165" s="1210"/>
      <c r="D165" s="1210"/>
      <c r="E165" s="1210"/>
      <c r="F165" s="1211"/>
      <c r="G165" s="1216"/>
      <c r="H165" s="1216"/>
      <c r="I165" s="1216"/>
      <c r="J165" s="1216"/>
      <c r="K165" s="1216"/>
      <c r="L165" s="1219"/>
      <c r="M165" s="1222"/>
      <c r="N165" s="1110"/>
      <c r="O165" s="1113"/>
      <c r="P165" s="1062"/>
      <c r="Q165" s="1075"/>
      <c r="R165" s="1078"/>
      <c r="S165" s="1066"/>
      <c r="T165" s="1069"/>
      <c r="U165" s="1066"/>
      <c r="V165" s="1069"/>
      <c r="W165" s="1066"/>
      <c r="X165" s="1069"/>
      <c r="Y165" s="1066"/>
      <c r="Z165" s="1069"/>
      <c r="AA165" s="1069"/>
      <c r="AB165" s="1069"/>
      <c r="AC165" s="1093"/>
      <c r="AD165" s="1072"/>
      <c r="AE165" s="1096"/>
      <c r="AF165" s="1081"/>
      <c r="AG165" s="1072"/>
      <c r="AH165" s="1090"/>
      <c r="AI165" s="1081"/>
      <c r="AJ165" s="1081"/>
      <c r="AK165" s="1084"/>
      <c r="AL165" s="1087"/>
      <c r="AM165" s="1098"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01"/>
      <c r="AP165" s="1064"/>
      <c r="AQ165" s="919"/>
      <c r="AR165" s="842"/>
      <c r="AS165" s="842"/>
      <c r="AT165" s="842"/>
      <c r="AU165" s="842"/>
      <c r="AV165" s="842"/>
      <c r="AW165" s="842"/>
      <c r="AX165" s="1103"/>
      <c r="AY165" s="1101"/>
      <c r="AZ165"/>
      <c r="BA165"/>
      <c r="BB165"/>
      <c r="BC165"/>
      <c r="BD165"/>
      <c r="BE165"/>
      <c r="BF165"/>
      <c r="BG165"/>
    </row>
    <row r="166" spans="1:59" ht="14.25">
      <c r="A166" s="1106"/>
      <c r="B166" s="1209"/>
      <c r="C166" s="1210"/>
      <c r="D166" s="1210"/>
      <c r="E166" s="1210"/>
      <c r="F166" s="1211"/>
      <c r="G166" s="1216"/>
      <c r="H166" s="1216"/>
      <c r="I166" s="1216"/>
      <c r="J166" s="1216"/>
      <c r="K166" s="1216"/>
      <c r="L166" s="1219"/>
      <c r="M166" s="1222"/>
      <c r="N166" s="1110"/>
      <c r="O166" s="1113"/>
      <c r="P166" s="1062"/>
      <c r="Q166" s="1075"/>
      <c r="R166" s="1078"/>
      <c r="S166" s="1066"/>
      <c r="T166" s="1069"/>
      <c r="U166" s="1066"/>
      <c r="V166" s="1069"/>
      <c r="W166" s="1066"/>
      <c r="X166" s="1069"/>
      <c r="Y166" s="1066"/>
      <c r="Z166" s="1069"/>
      <c r="AA166" s="1069"/>
      <c r="AB166" s="1069"/>
      <c r="AC166" s="1093"/>
      <c r="AD166" s="1072"/>
      <c r="AE166" s="1096"/>
      <c r="AF166" s="1081"/>
      <c r="AG166" s="1072"/>
      <c r="AH166" s="1090"/>
      <c r="AI166" s="1081"/>
      <c r="AJ166" s="1081"/>
      <c r="AK166" s="1084"/>
      <c r="AL166" s="1087"/>
      <c r="AM166" s="1099"/>
      <c r="AN166" s="372"/>
      <c r="AO166" s="1101"/>
      <c r="AP166" s="1064"/>
      <c r="AQ166" s="919"/>
      <c r="AR166" s="842"/>
      <c r="AS166" s="842"/>
      <c r="AT166" s="842"/>
      <c r="AU166" s="842"/>
      <c r="AV166" s="842"/>
      <c r="AW166" s="842"/>
      <c r="AX166" s="1103"/>
      <c r="AY166" s="1101"/>
      <c r="AZ166"/>
      <c r="BA166"/>
      <c r="BB166"/>
      <c r="BC166"/>
      <c r="BD166"/>
      <c r="BE166"/>
      <c r="BF166"/>
      <c r="BG166"/>
    </row>
    <row r="167" spans="1:59" ht="30" customHeight="1" thickBot="1">
      <c r="A167" s="1107"/>
      <c r="B167" s="1212"/>
      <c r="C167" s="1213"/>
      <c r="D167" s="1213"/>
      <c r="E167" s="1213"/>
      <c r="F167" s="1214"/>
      <c r="G167" s="1217"/>
      <c r="H167" s="1217"/>
      <c r="I167" s="1217"/>
      <c r="J167" s="1217"/>
      <c r="K167" s="1217"/>
      <c r="L167" s="1220"/>
      <c r="M167" s="1223"/>
      <c r="N167" s="1111"/>
      <c r="O167" s="1114"/>
      <c r="P167" s="1063"/>
      <c r="Q167" s="1076"/>
      <c r="R167" s="1079"/>
      <c r="S167" s="1067"/>
      <c r="T167" s="1070"/>
      <c r="U167" s="1067"/>
      <c r="V167" s="1070"/>
      <c r="W167" s="1067"/>
      <c r="X167" s="1070"/>
      <c r="Y167" s="1067"/>
      <c r="Z167" s="1070"/>
      <c r="AA167" s="1070"/>
      <c r="AB167" s="1070"/>
      <c r="AC167" s="1094"/>
      <c r="AD167" s="1073"/>
      <c r="AE167" s="1097"/>
      <c r="AF167" s="1082"/>
      <c r="AG167" s="1073"/>
      <c r="AH167" s="1091"/>
      <c r="AI167" s="1082"/>
      <c r="AJ167" s="1082"/>
      <c r="AK167" s="1085"/>
      <c r="AL167" s="1088"/>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01"/>
      <c r="AP167" s="1064"/>
      <c r="AQ167" s="920"/>
      <c r="AR167" s="842"/>
      <c r="AS167" s="842"/>
      <c r="AT167" s="842"/>
      <c r="AU167" s="842"/>
      <c r="AV167" s="842"/>
      <c r="AW167" s="842"/>
      <c r="AX167" s="1103"/>
      <c r="AY167" s="1102"/>
      <c r="AZ167"/>
      <c r="BA167"/>
      <c r="BB167"/>
      <c r="BC167"/>
      <c r="BD167"/>
      <c r="BE167"/>
      <c r="BF167"/>
      <c r="BG167"/>
    </row>
    <row r="168" spans="1:59" ht="30" customHeight="1">
      <c r="A168" s="1104">
        <v>40</v>
      </c>
      <c r="B168" s="1224" t="str">
        <f>IF(基本情報入力シート!B79="", "",基本情報入力シート!B79)</f>
        <v/>
      </c>
      <c r="C168" s="1225"/>
      <c r="D168" s="1225"/>
      <c r="E168" s="1225"/>
      <c r="F168" s="1226"/>
      <c r="G168" s="1227" t="str">
        <f>IF(基本情報入力シート!L79="", "",基本情報入力シート!L79)</f>
        <v/>
      </c>
      <c r="H168" s="1227" t="str">
        <f>IF(基本情報入力シート!Q79="", "",基本情報入力シート!Q79)</f>
        <v/>
      </c>
      <c r="I168" s="1227" t="str">
        <f>IF(基本情報入力シート!V79="", "",基本情報入力シート!V79)</f>
        <v/>
      </c>
      <c r="J168" s="1227" t="str">
        <f>IF(基本情報入力シート!W79="", "",基本情報入力シート!W79)</f>
        <v/>
      </c>
      <c r="K168" s="1227" t="str">
        <f>IF(基本情報入力シート!X79="", "",基本情報入力シート!X79)</f>
        <v/>
      </c>
      <c r="L168" s="1228" t="str">
        <f>IF(基本情報入力シート!AC79=0, "",基本情報入力シート!AC79)</f>
        <v/>
      </c>
      <c r="M168" s="1221" t="str">
        <f>IF(基本情報入力シート!AD79="", "",基本情報入力シート!AD79)</f>
        <v/>
      </c>
      <c r="N168" s="1109"/>
      <c r="O168" s="1112" t="str">
        <f>IFERROR(VLOOKUP(K168,【参考】数式用２!$A$2:$AD$48,MATCH(N168,【参考】数式用２!$C$4:$AD$4,0)+2,0),"")</f>
        <v/>
      </c>
      <c r="P168" s="1061"/>
      <c r="Q168" s="1074" t="str">
        <f>IFERROR(VLOOKUP(K168,【参考】数式用２!$A$2:$AC$48,MATCH(P168,【参考】数式用２!$C$4:$AC$4,0)+2,0),"")</f>
        <v/>
      </c>
      <c r="R168" s="1077" t="s">
        <v>301</v>
      </c>
      <c r="S168" s="1065"/>
      <c r="T168" s="1068" t="s">
        <v>385</v>
      </c>
      <c r="U168" s="1065"/>
      <c r="V168" s="1068" t="s">
        <v>386</v>
      </c>
      <c r="W168" s="1065"/>
      <c r="X168" s="1068" t="s">
        <v>385</v>
      </c>
      <c r="Y168" s="1065"/>
      <c r="Z168" s="1068" t="s">
        <v>387</v>
      </c>
      <c r="AA168" s="1068" t="s">
        <v>209</v>
      </c>
      <c r="AB168" s="1068" t="str">
        <f>IF(S168&gt;=1,(W168*12+Y168)-(S168*12+U168)+1,"")</f>
        <v/>
      </c>
      <c r="AC168" s="1092" t="s">
        <v>388</v>
      </c>
      <c r="AD168" s="1071" t="str">
        <f>IFERROR(ROUNDDOWN(ROUND(L168*Q168,0)*M168,0)*AB168,"")</f>
        <v/>
      </c>
      <c r="AE168" s="1095" t="str">
        <f>IFERROR(ROUNDDOWN(ROUNDDOWN(ROUND(L168*VLOOKUP(K168,【参考】数式用２!$A$2:$AC$48,MATCH("処遇改善加算Ⅳ",【参考】数式用２!$C$4:$O$4,0)+2,0),0)*M168,0)*AB168*0.5,0), "")</f>
        <v/>
      </c>
      <c r="AF168" s="1080"/>
      <c r="AG168" s="1071" t="str">
        <f>IF(AND(AQ168&lt;&gt;"対象外", P168&lt;&gt;""),ROUNDDOWN(ROUND(L168*VLOOKUP(K168,【参考】数式用２!$A$2:$K$48,MATCH("ベア加算あり",【参考】数式用２!$C$4:$K$4,0)+2,0),0)*M168,0)*AB168,"")</f>
        <v/>
      </c>
      <c r="AH168" s="1089"/>
      <c r="AI168" s="1080"/>
      <c r="AJ168" s="1080"/>
      <c r="AK168" s="1083"/>
      <c r="AL168" s="1086"/>
      <c r="AM168" s="682" t="str">
        <f>IF(Q168="","",IF(Q168&lt;O168,"！加算の要件上は問題ありませんが、令和６年度末の加算率と比較して、令和７年度の加算率が低くなっています。",""))</f>
        <v/>
      </c>
      <c r="AN168" s="372"/>
      <c r="AO168" s="1100" t="str">
        <f>IF(K168&lt;&gt;"","Q列に色付け","")</f>
        <v/>
      </c>
      <c r="AP168" s="1064" t="str">
        <f>IF(AND(AE168&lt;&gt;0,AE168&lt;&gt;""),IF(AF168="○","入力済","未入力"),"")</f>
        <v/>
      </c>
      <c r="AQ168" s="918" t="str">
        <f>IFERROR((VLOOKUP(N168, 【参考】数式用２!$BE$5:$BE$13, 1,FALSE)), "対象外")</f>
        <v>対象外</v>
      </c>
      <c r="AR168" s="842" t="str">
        <f>IF(AG168&lt;&gt;"",IF(AH168="○","入力済","未入力"),"")</f>
        <v/>
      </c>
      <c r="AS168" s="842" t="str">
        <f>IF(AND(P168&lt;&gt;"", AI168=""), "未入力", "入力済")</f>
        <v>入力済</v>
      </c>
      <c r="AT168" s="842" t="str">
        <f>IF(AND(P168&lt;&gt;"", P168&lt;&gt;"処遇改善加算Ⅳ", AJ168=""), "未入力", "入力済")</f>
        <v>入力済</v>
      </c>
      <c r="AU168" s="842" t="str">
        <f>IFERROR(VLOOKUP(K168, 【参考】数式用２!$BB$5:$BC$48, 2, FALSE), "")</f>
        <v/>
      </c>
      <c r="AV168" s="842" t="str">
        <f>IF(AND(P168&lt;&gt;"処遇改善加算Ⅲ",P168&lt;&gt;"処遇改善加算Ⅳ", P168&lt;&gt;"", AU168&lt;&gt;"対象外"), 1,"")</f>
        <v/>
      </c>
      <c r="AW168" s="842" t="str">
        <f>IFERROR("_"&amp;VLOOKUP(K168, 【参考】数式用２!$AG$2:$AH$48, 2, FALSE), "")</f>
        <v/>
      </c>
      <c r="AX168" s="1103" t="str">
        <f>IF(AND(P168="処遇改善加算Ⅰ", AL168=""), "未入力","入力済")</f>
        <v>入力済</v>
      </c>
      <c r="AY168" s="1100" t="str">
        <f>G168</f>
        <v/>
      </c>
      <c r="AZ168"/>
      <c r="BA168"/>
      <c r="BB168"/>
      <c r="BC168"/>
      <c r="BD168"/>
      <c r="BE168"/>
      <c r="BF168"/>
      <c r="BG168"/>
    </row>
    <row r="169" spans="1:59" ht="14.25">
      <c r="A169" s="1105"/>
      <c r="B169" s="1209"/>
      <c r="C169" s="1210"/>
      <c r="D169" s="1210"/>
      <c r="E169" s="1210"/>
      <c r="F169" s="1211"/>
      <c r="G169" s="1216"/>
      <c r="H169" s="1216"/>
      <c r="I169" s="1216"/>
      <c r="J169" s="1216"/>
      <c r="K169" s="1216"/>
      <c r="L169" s="1219"/>
      <c r="M169" s="1222"/>
      <c r="N169" s="1110"/>
      <c r="O169" s="1113"/>
      <c r="P169" s="1062"/>
      <c r="Q169" s="1075"/>
      <c r="R169" s="1078"/>
      <c r="S169" s="1066"/>
      <c r="T169" s="1069"/>
      <c r="U169" s="1066"/>
      <c r="V169" s="1069"/>
      <c r="W169" s="1066"/>
      <c r="X169" s="1069"/>
      <c r="Y169" s="1066"/>
      <c r="Z169" s="1069"/>
      <c r="AA169" s="1069"/>
      <c r="AB169" s="1069"/>
      <c r="AC169" s="1093"/>
      <c r="AD169" s="1072"/>
      <c r="AE169" s="1096"/>
      <c r="AF169" s="1081"/>
      <c r="AG169" s="1072"/>
      <c r="AH169" s="1090"/>
      <c r="AI169" s="1081"/>
      <c r="AJ169" s="1081"/>
      <c r="AK169" s="1084"/>
      <c r="AL169" s="1087"/>
      <c r="AM169" s="1098"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01"/>
      <c r="AP169" s="1064"/>
      <c r="AQ169" s="919"/>
      <c r="AR169" s="842"/>
      <c r="AS169" s="842"/>
      <c r="AT169" s="842"/>
      <c r="AU169" s="842"/>
      <c r="AV169" s="842"/>
      <c r="AW169" s="842"/>
      <c r="AX169" s="1103"/>
      <c r="AY169" s="1101"/>
      <c r="AZ169"/>
      <c r="BA169"/>
      <c r="BB169"/>
      <c r="BC169"/>
      <c r="BD169"/>
      <c r="BE169"/>
      <c r="BF169"/>
      <c r="BG169"/>
    </row>
    <row r="170" spans="1:59" ht="14.25">
      <c r="A170" s="1106"/>
      <c r="B170" s="1209"/>
      <c r="C170" s="1210"/>
      <c r="D170" s="1210"/>
      <c r="E170" s="1210"/>
      <c r="F170" s="1211"/>
      <c r="G170" s="1216"/>
      <c r="H170" s="1216"/>
      <c r="I170" s="1216"/>
      <c r="J170" s="1216"/>
      <c r="K170" s="1216"/>
      <c r="L170" s="1219"/>
      <c r="M170" s="1222"/>
      <c r="N170" s="1110"/>
      <c r="O170" s="1113"/>
      <c r="P170" s="1062"/>
      <c r="Q170" s="1075"/>
      <c r="R170" s="1078"/>
      <c r="S170" s="1066"/>
      <c r="T170" s="1069"/>
      <c r="U170" s="1066"/>
      <c r="V170" s="1069"/>
      <c r="W170" s="1066"/>
      <c r="X170" s="1069"/>
      <c r="Y170" s="1066"/>
      <c r="Z170" s="1069"/>
      <c r="AA170" s="1069"/>
      <c r="AB170" s="1069"/>
      <c r="AC170" s="1093"/>
      <c r="AD170" s="1072"/>
      <c r="AE170" s="1096"/>
      <c r="AF170" s="1081"/>
      <c r="AG170" s="1072"/>
      <c r="AH170" s="1090"/>
      <c r="AI170" s="1081"/>
      <c r="AJ170" s="1081"/>
      <c r="AK170" s="1084"/>
      <c r="AL170" s="1087"/>
      <c r="AM170" s="1099"/>
      <c r="AN170" s="372"/>
      <c r="AO170" s="1101"/>
      <c r="AP170" s="1064"/>
      <c r="AQ170" s="919"/>
      <c r="AR170" s="842"/>
      <c r="AS170" s="842"/>
      <c r="AT170" s="842"/>
      <c r="AU170" s="842"/>
      <c r="AV170" s="842"/>
      <c r="AW170" s="842"/>
      <c r="AX170" s="1103"/>
      <c r="AY170" s="1101"/>
      <c r="AZ170"/>
      <c r="BA170"/>
      <c r="BB170"/>
      <c r="BC170"/>
      <c r="BD170"/>
      <c r="BE170"/>
      <c r="BF170"/>
      <c r="BG170"/>
    </row>
    <row r="171" spans="1:59" ht="30" customHeight="1" thickBot="1">
      <c r="A171" s="1107"/>
      <c r="B171" s="1212"/>
      <c r="C171" s="1213"/>
      <c r="D171" s="1213"/>
      <c r="E171" s="1213"/>
      <c r="F171" s="1214"/>
      <c r="G171" s="1217"/>
      <c r="H171" s="1217"/>
      <c r="I171" s="1217"/>
      <c r="J171" s="1217"/>
      <c r="K171" s="1217"/>
      <c r="L171" s="1220"/>
      <c r="M171" s="1223"/>
      <c r="N171" s="1111"/>
      <c r="O171" s="1114"/>
      <c r="P171" s="1063"/>
      <c r="Q171" s="1076"/>
      <c r="R171" s="1079"/>
      <c r="S171" s="1067"/>
      <c r="T171" s="1070"/>
      <c r="U171" s="1067"/>
      <c r="V171" s="1070"/>
      <c r="W171" s="1067"/>
      <c r="X171" s="1070"/>
      <c r="Y171" s="1067"/>
      <c r="Z171" s="1070"/>
      <c r="AA171" s="1070"/>
      <c r="AB171" s="1070"/>
      <c r="AC171" s="1094"/>
      <c r="AD171" s="1073"/>
      <c r="AE171" s="1097"/>
      <c r="AF171" s="1082"/>
      <c r="AG171" s="1073"/>
      <c r="AH171" s="1091"/>
      <c r="AI171" s="1082"/>
      <c r="AJ171" s="1082"/>
      <c r="AK171" s="1085"/>
      <c r="AL171" s="1088"/>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02"/>
      <c r="AP171" s="1064"/>
      <c r="AQ171" s="920"/>
      <c r="AR171" s="842"/>
      <c r="AS171" s="842"/>
      <c r="AT171" s="842"/>
      <c r="AU171" s="842"/>
      <c r="AV171" s="842"/>
      <c r="AW171" s="842"/>
      <c r="AX171" s="1103"/>
      <c r="AY171" s="1102"/>
      <c r="AZ171"/>
      <c r="BA171"/>
      <c r="BB171"/>
      <c r="BC171"/>
      <c r="BD171"/>
      <c r="BE171"/>
      <c r="BF171"/>
      <c r="BG171"/>
    </row>
    <row r="172" spans="1:59" ht="30" customHeight="1">
      <c r="A172" s="1104">
        <v>41</v>
      </c>
      <c r="B172" s="1224" t="str">
        <f>IF(基本情報入力シート!B80="", "",基本情報入力シート!B80)</f>
        <v/>
      </c>
      <c r="C172" s="1225"/>
      <c r="D172" s="1225"/>
      <c r="E172" s="1225"/>
      <c r="F172" s="1226"/>
      <c r="G172" s="1227" t="str">
        <f>IF(基本情報入力シート!L80="", "",基本情報入力シート!L80)</f>
        <v/>
      </c>
      <c r="H172" s="1227" t="str">
        <f>IF(基本情報入力シート!Q80="", "",基本情報入力シート!Q80)</f>
        <v/>
      </c>
      <c r="I172" s="1227" t="str">
        <f>IF(基本情報入力シート!V80="", "",基本情報入力シート!V80)</f>
        <v/>
      </c>
      <c r="J172" s="1227" t="str">
        <f>IF(基本情報入力シート!W80="", "",基本情報入力シート!W80)</f>
        <v/>
      </c>
      <c r="K172" s="1227" t="str">
        <f>IF(基本情報入力シート!X80="", "",基本情報入力シート!X80)</f>
        <v/>
      </c>
      <c r="L172" s="1228" t="str">
        <f>IF(基本情報入力シート!AC80=0, "",基本情報入力シート!AC80)</f>
        <v/>
      </c>
      <c r="M172" s="1221" t="str">
        <f>IF(基本情報入力シート!AD80="", "",基本情報入力シート!AD80)</f>
        <v/>
      </c>
      <c r="N172" s="1109"/>
      <c r="O172" s="1112" t="str">
        <f>IFERROR(VLOOKUP(K172,【参考】数式用２!$A$2:$AD$48,MATCH(N172,【参考】数式用２!$C$4:$AD$4,0)+2,0),"")</f>
        <v/>
      </c>
      <c r="P172" s="1061"/>
      <c r="Q172" s="1074" t="str">
        <f>IFERROR(VLOOKUP(K172,【参考】数式用２!$A$2:$AC$48,MATCH(P172,【参考】数式用２!$C$4:$AC$4,0)+2,0),"")</f>
        <v/>
      </c>
      <c r="R172" s="1077" t="s">
        <v>301</v>
      </c>
      <c r="S172" s="1065"/>
      <c r="T172" s="1068" t="s">
        <v>385</v>
      </c>
      <c r="U172" s="1065"/>
      <c r="V172" s="1068" t="s">
        <v>386</v>
      </c>
      <c r="W172" s="1065"/>
      <c r="X172" s="1068" t="s">
        <v>385</v>
      </c>
      <c r="Y172" s="1065"/>
      <c r="Z172" s="1068" t="s">
        <v>387</v>
      </c>
      <c r="AA172" s="1068" t="s">
        <v>209</v>
      </c>
      <c r="AB172" s="1068" t="str">
        <f>IF(S172&gt;=1,(W172*12+Y172)-(S172*12+U172)+1,"")</f>
        <v/>
      </c>
      <c r="AC172" s="1092" t="s">
        <v>388</v>
      </c>
      <c r="AD172" s="1071" t="str">
        <f>IFERROR(ROUNDDOWN(ROUND(L172*Q172,0)*M172,0)*AB172,"")</f>
        <v/>
      </c>
      <c r="AE172" s="1095" t="str">
        <f>IFERROR(ROUNDDOWN(ROUNDDOWN(ROUND(L172*VLOOKUP(K172,【参考】数式用２!$A$2:$AC$48,MATCH("処遇改善加算Ⅳ",【参考】数式用２!$C$4:$O$4,0)+2,0),0)*M172,0)*AB172*0.5,0), "")</f>
        <v/>
      </c>
      <c r="AF172" s="1080"/>
      <c r="AG172" s="1071" t="str">
        <f>IF(AND(AQ172&lt;&gt;"対象外", P172&lt;&gt;""),ROUNDDOWN(ROUND(L172*VLOOKUP(K172,【参考】数式用２!$A$2:$K$48,MATCH("ベア加算あり",【参考】数式用２!$C$4:$K$4,0)+2,0),0)*M172,0)*AB172,"")</f>
        <v/>
      </c>
      <c r="AH172" s="1089"/>
      <c r="AI172" s="1080"/>
      <c r="AJ172" s="1080"/>
      <c r="AK172" s="1083"/>
      <c r="AL172" s="1086"/>
      <c r="AM172" s="682" t="str">
        <f>IF(Q172="","",IF(Q172&lt;O172,"！加算の要件上は問題ありませんが、令和６年度末の加算率と比較して、令和７年度の加算率が低くなっています。",""))</f>
        <v/>
      </c>
      <c r="AN172" s="372"/>
      <c r="AO172" s="1101" t="str">
        <f>IF(K172&lt;&gt;"","Q列に色付け","")</f>
        <v/>
      </c>
      <c r="AP172" s="1064" t="str">
        <f>IF(AND(AE172&lt;&gt;0,AE172&lt;&gt;""),IF(AF172="○","入力済","未入力"),"")</f>
        <v/>
      </c>
      <c r="AQ172" s="918" t="str">
        <f>IFERROR((VLOOKUP(N172, 【参考】数式用２!$BE$5:$BE$13, 1,FALSE)), "対象外")</f>
        <v>対象外</v>
      </c>
      <c r="AR172" s="842" t="str">
        <f>IF(AG172&lt;&gt;"",IF(AH172="○","入力済","未入力"),"")</f>
        <v/>
      </c>
      <c r="AS172" s="842" t="str">
        <f>IF(AND(P172&lt;&gt;"", AI172=""), "未入力", "入力済")</f>
        <v>入力済</v>
      </c>
      <c r="AT172" s="842" t="str">
        <f>IF(AND(P172&lt;&gt;"", P172&lt;&gt;"処遇改善加算Ⅳ", AJ172=""), "未入力", "入力済")</f>
        <v>入力済</v>
      </c>
      <c r="AU172" s="842" t="str">
        <f>IFERROR(VLOOKUP(K172, 【参考】数式用２!$BB$5:$BC$48, 2, FALSE), "")</f>
        <v/>
      </c>
      <c r="AV172" s="842" t="str">
        <f>IF(AND(P172&lt;&gt;"処遇改善加算Ⅲ",P172&lt;&gt;"処遇改善加算Ⅳ", P172&lt;&gt;"", AU172&lt;&gt;"対象外"), 1,"")</f>
        <v/>
      </c>
      <c r="AW172" s="842" t="str">
        <f>IFERROR("_"&amp;VLOOKUP(K172, 【参考】数式用２!$AG$2:$AH$48, 2, FALSE), "")</f>
        <v/>
      </c>
      <c r="AX172" s="1103" t="str">
        <f>IF(AND(P172="処遇改善加算Ⅰ", AL172=""), "未入力","入力済")</f>
        <v>入力済</v>
      </c>
      <c r="AY172" s="1100" t="str">
        <f>G172</f>
        <v/>
      </c>
      <c r="AZ172"/>
      <c r="BA172"/>
      <c r="BB172"/>
      <c r="BC172"/>
      <c r="BD172"/>
      <c r="BE172"/>
      <c r="BF172"/>
      <c r="BG172"/>
    </row>
    <row r="173" spans="1:59" ht="14.25">
      <c r="A173" s="1105"/>
      <c r="B173" s="1209"/>
      <c r="C173" s="1210"/>
      <c r="D173" s="1210"/>
      <c r="E173" s="1210"/>
      <c r="F173" s="1211"/>
      <c r="G173" s="1216"/>
      <c r="H173" s="1216"/>
      <c r="I173" s="1216"/>
      <c r="J173" s="1216"/>
      <c r="K173" s="1216"/>
      <c r="L173" s="1219"/>
      <c r="M173" s="1222"/>
      <c r="N173" s="1110"/>
      <c r="O173" s="1113"/>
      <c r="P173" s="1062"/>
      <c r="Q173" s="1075"/>
      <c r="R173" s="1078"/>
      <c r="S173" s="1066"/>
      <c r="T173" s="1069"/>
      <c r="U173" s="1066"/>
      <c r="V173" s="1069"/>
      <c r="W173" s="1066"/>
      <c r="X173" s="1069"/>
      <c r="Y173" s="1066"/>
      <c r="Z173" s="1069"/>
      <c r="AA173" s="1069"/>
      <c r="AB173" s="1069"/>
      <c r="AC173" s="1093"/>
      <c r="AD173" s="1072"/>
      <c r="AE173" s="1096"/>
      <c r="AF173" s="1081"/>
      <c r="AG173" s="1072"/>
      <c r="AH173" s="1090"/>
      <c r="AI173" s="1081"/>
      <c r="AJ173" s="1081"/>
      <c r="AK173" s="1084"/>
      <c r="AL173" s="1087"/>
      <c r="AM173" s="1098"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01"/>
      <c r="AP173" s="1064"/>
      <c r="AQ173" s="919"/>
      <c r="AR173" s="842"/>
      <c r="AS173" s="842"/>
      <c r="AT173" s="842"/>
      <c r="AU173" s="842"/>
      <c r="AV173" s="842"/>
      <c r="AW173" s="842"/>
      <c r="AX173" s="1103"/>
      <c r="AY173" s="1101"/>
      <c r="AZ173"/>
      <c r="BA173"/>
      <c r="BB173"/>
      <c r="BC173"/>
      <c r="BD173"/>
      <c r="BE173"/>
      <c r="BF173"/>
      <c r="BG173"/>
    </row>
    <row r="174" spans="1:59" ht="14.25">
      <c r="A174" s="1106"/>
      <c r="B174" s="1209"/>
      <c r="C174" s="1210"/>
      <c r="D174" s="1210"/>
      <c r="E174" s="1210"/>
      <c r="F174" s="1211"/>
      <c r="G174" s="1216"/>
      <c r="H174" s="1216"/>
      <c r="I174" s="1216"/>
      <c r="J174" s="1216"/>
      <c r="K174" s="1216"/>
      <c r="L174" s="1219"/>
      <c r="M174" s="1222"/>
      <c r="N174" s="1110"/>
      <c r="O174" s="1113"/>
      <c r="P174" s="1062"/>
      <c r="Q174" s="1075"/>
      <c r="R174" s="1078"/>
      <c r="S174" s="1066"/>
      <c r="T174" s="1069"/>
      <c r="U174" s="1066"/>
      <c r="V174" s="1069"/>
      <c r="W174" s="1066"/>
      <c r="X174" s="1069"/>
      <c r="Y174" s="1066"/>
      <c r="Z174" s="1069"/>
      <c r="AA174" s="1069"/>
      <c r="AB174" s="1069"/>
      <c r="AC174" s="1093"/>
      <c r="AD174" s="1072"/>
      <c r="AE174" s="1096"/>
      <c r="AF174" s="1081"/>
      <c r="AG174" s="1072"/>
      <c r="AH174" s="1090"/>
      <c r="AI174" s="1081"/>
      <c r="AJ174" s="1081"/>
      <c r="AK174" s="1084"/>
      <c r="AL174" s="1087"/>
      <c r="AM174" s="1099"/>
      <c r="AN174" s="372"/>
      <c r="AO174" s="1101"/>
      <c r="AP174" s="1064"/>
      <c r="AQ174" s="919"/>
      <c r="AR174" s="842"/>
      <c r="AS174" s="842"/>
      <c r="AT174" s="842"/>
      <c r="AU174" s="842"/>
      <c r="AV174" s="842"/>
      <c r="AW174" s="842"/>
      <c r="AX174" s="1103"/>
      <c r="AY174" s="1101"/>
      <c r="AZ174"/>
      <c r="BA174"/>
      <c r="BB174"/>
      <c r="BC174"/>
      <c r="BD174"/>
      <c r="BE174"/>
      <c r="BF174"/>
      <c r="BG174"/>
    </row>
    <row r="175" spans="1:59" ht="30" customHeight="1" thickBot="1">
      <c r="A175" s="1107"/>
      <c r="B175" s="1212"/>
      <c r="C175" s="1213"/>
      <c r="D175" s="1213"/>
      <c r="E175" s="1213"/>
      <c r="F175" s="1214"/>
      <c r="G175" s="1217"/>
      <c r="H175" s="1217"/>
      <c r="I175" s="1217"/>
      <c r="J175" s="1217"/>
      <c r="K175" s="1217"/>
      <c r="L175" s="1220"/>
      <c r="M175" s="1223"/>
      <c r="N175" s="1111"/>
      <c r="O175" s="1114"/>
      <c r="P175" s="1063"/>
      <c r="Q175" s="1076"/>
      <c r="R175" s="1079"/>
      <c r="S175" s="1067"/>
      <c r="T175" s="1070"/>
      <c r="U175" s="1067"/>
      <c r="V175" s="1070"/>
      <c r="W175" s="1067"/>
      <c r="X175" s="1070"/>
      <c r="Y175" s="1067"/>
      <c r="Z175" s="1070"/>
      <c r="AA175" s="1070"/>
      <c r="AB175" s="1070"/>
      <c r="AC175" s="1094"/>
      <c r="AD175" s="1073"/>
      <c r="AE175" s="1097"/>
      <c r="AF175" s="1082"/>
      <c r="AG175" s="1073"/>
      <c r="AH175" s="1091"/>
      <c r="AI175" s="1082"/>
      <c r="AJ175" s="1082"/>
      <c r="AK175" s="1085"/>
      <c r="AL175" s="1088"/>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01"/>
      <c r="AP175" s="1064"/>
      <c r="AQ175" s="920"/>
      <c r="AR175" s="842"/>
      <c r="AS175" s="842"/>
      <c r="AT175" s="842"/>
      <c r="AU175" s="842"/>
      <c r="AV175" s="842"/>
      <c r="AW175" s="842"/>
      <c r="AX175" s="1103"/>
      <c r="AY175" s="1102"/>
      <c r="AZ175"/>
      <c r="BA175"/>
      <c r="BB175"/>
      <c r="BC175"/>
      <c r="BD175"/>
      <c r="BE175"/>
      <c r="BF175"/>
      <c r="BG175"/>
    </row>
    <row r="176" spans="1:59" ht="30" customHeight="1">
      <c r="A176" s="1104">
        <v>42</v>
      </c>
      <c r="B176" s="1224" t="str">
        <f>IF(基本情報入力シート!B81="", "",基本情報入力シート!B81)</f>
        <v/>
      </c>
      <c r="C176" s="1225"/>
      <c r="D176" s="1225"/>
      <c r="E176" s="1225"/>
      <c r="F176" s="1226"/>
      <c r="G176" s="1227" t="str">
        <f>IF(基本情報入力シート!L81="", "",基本情報入力シート!L81)</f>
        <v/>
      </c>
      <c r="H176" s="1227" t="str">
        <f>IF(基本情報入力シート!Q81="", "",基本情報入力シート!Q81)</f>
        <v/>
      </c>
      <c r="I176" s="1227" t="str">
        <f>IF(基本情報入力シート!V81="", "",基本情報入力シート!V81)</f>
        <v/>
      </c>
      <c r="J176" s="1227" t="str">
        <f>IF(基本情報入力シート!W81="", "",基本情報入力シート!W81)</f>
        <v/>
      </c>
      <c r="K176" s="1227" t="str">
        <f>IF(基本情報入力シート!X81="", "",基本情報入力シート!X81)</f>
        <v/>
      </c>
      <c r="L176" s="1228" t="str">
        <f>IF(基本情報入力シート!AC81=0, "",基本情報入力シート!AC81)</f>
        <v/>
      </c>
      <c r="M176" s="1221" t="str">
        <f>IF(基本情報入力シート!AD81="", "",基本情報入力シート!AD81)</f>
        <v/>
      </c>
      <c r="N176" s="1109"/>
      <c r="O176" s="1112" t="str">
        <f>IFERROR(VLOOKUP(K176,【参考】数式用２!$A$2:$AD$48,MATCH(N176,【参考】数式用２!$C$4:$AD$4,0)+2,0),"")</f>
        <v/>
      </c>
      <c r="P176" s="1061"/>
      <c r="Q176" s="1074" t="str">
        <f>IFERROR(VLOOKUP(K176,【参考】数式用２!$A$2:$AC$48,MATCH(P176,【参考】数式用２!$C$4:$AC$4,0)+2,0),"")</f>
        <v/>
      </c>
      <c r="R176" s="1077" t="s">
        <v>301</v>
      </c>
      <c r="S176" s="1065"/>
      <c r="T176" s="1068" t="s">
        <v>385</v>
      </c>
      <c r="U176" s="1065"/>
      <c r="V176" s="1068" t="s">
        <v>386</v>
      </c>
      <c r="W176" s="1065"/>
      <c r="X176" s="1068" t="s">
        <v>385</v>
      </c>
      <c r="Y176" s="1065"/>
      <c r="Z176" s="1068" t="s">
        <v>387</v>
      </c>
      <c r="AA176" s="1068" t="s">
        <v>209</v>
      </c>
      <c r="AB176" s="1068" t="str">
        <f>IF(S176&gt;=1,(W176*12+Y176)-(S176*12+U176)+1,"")</f>
        <v/>
      </c>
      <c r="AC176" s="1092" t="s">
        <v>388</v>
      </c>
      <c r="AD176" s="1071" t="str">
        <f>IFERROR(ROUNDDOWN(ROUND(L176*Q176,0)*M176,0)*AB176,"")</f>
        <v/>
      </c>
      <c r="AE176" s="1095" t="str">
        <f>IFERROR(ROUNDDOWN(ROUNDDOWN(ROUND(L176*VLOOKUP(K176,【参考】数式用２!$A$2:$AC$48,MATCH("処遇改善加算Ⅳ",【参考】数式用２!$C$4:$O$4,0)+2,0),0)*M176,0)*AB176*0.5,0), "")</f>
        <v/>
      </c>
      <c r="AF176" s="1080"/>
      <c r="AG176" s="1071" t="str">
        <f>IF(AND(AQ176&lt;&gt;"対象外", P176&lt;&gt;""),ROUNDDOWN(ROUND(L176*VLOOKUP(K176,【参考】数式用２!$A$2:$K$48,MATCH("ベア加算あり",【参考】数式用２!$C$4:$K$4,0)+2,0),0)*M176,0)*AB176,"")</f>
        <v/>
      </c>
      <c r="AH176" s="1089"/>
      <c r="AI176" s="1080"/>
      <c r="AJ176" s="1080"/>
      <c r="AK176" s="1083"/>
      <c r="AL176" s="1086"/>
      <c r="AM176" s="682" t="str">
        <f>IF(Q176="","",IF(Q176&lt;O176,"！加算の要件上は問題ありませんが、令和６年度末の加算率と比較して、令和７年度の加算率が低くなっています。",""))</f>
        <v/>
      </c>
      <c r="AN176" s="372"/>
      <c r="AO176" s="1100" t="str">
        <f>IF(K176&lt;&gt;"","Q列に色付け","")</f>
        <v/>
      </c>
      <c r="AP176" s="1064" t="str">
        <f>IF(AND(AE176&lt;&gt;0,AE176&lt;&gt;""),IF(AF176="○","入力済","未入力"),"")</f>
        <v/>
      </c>
      <c r="AQ176" s="918" t="str">
        <f>IFERROR((VLOOKUP(N176, 【参考】数式用２!$BE$5:$BE$13, 1,FALSE)), "対象外")</f>
        <v>対象外</v>
      </c>
      <c r="AR176" s="842" t="str">
        <f>IF(AG176&lt;&gt;"",IF(AH176="○","入力済","未入力"),"")</f>
        <v/>
      </c>
      <c r="AS176" s="842" t="str">
        <f>IF(AND(P176&lt;&gt;"", AI176=""), "未入力", "入力済")</f>
        <v>入力済</v>
      </c>
      <c r="AT176" s="842" t="str">
        <f>IF(AND(P176&lt;&gt;"", P176&lt;&gt;"処遇改善加算Ⅳ", AJ176=""), "未入力", "入力済")</f>
        <v>入力済</v>
      </c>
      <c r="AU176" s="842" t="str">
        <f>IFERROR(VLOOKUP(K176, 【参考】数式用２!$BB$5:$BC$48, 2, FALSE), "")</f>
        <v/>
      </c>
      <c r="AV176" s="842" t="str">
        <f>IF(AND(P176&lt;&gt;"処遇改善加算Ⅲ",P176&lt;&gt;"処遇改善加算Ⅳ", P176&lt;&gt;"", AU176&lt;&gt;"対象外"), 1,"")</f>
        <v/>
      </c>
      <c r="AW176" s="842" t="str">
        <f>IFERROR("_"&amp;VLOOKUP(K176, 【参考】数式用２!$AG$2:$AH$48, 2, FALSE), "")</f>
        <v/>
      </c>
      <c r="AX176" s="1103" t="str">
        <f>IF(AND(P176="処遇改善加算Ⅰ", AL176=""), "未入力","入力済")</f>
        <v>入力済</v>
      </c>
      <c r="AY176" s="1100" t="str">
        <f>G176</f>
        <v/>
      </c>
      <c r="AZ176"/>
      <c r="BA176"/>
      <c r="BB176"/>
      <c r="BC176"/>
      <c r="BD176"/>
      <c r="BE176"/>
      <c r="BF176"/>
      <c r="BG176"/>
    </row>
    <row r="177" spans="1:59" ht="14.25">
      <c r="A177" s="1105"/>
      <c r="B177" s="1209"/>
      <c r="C177" s="1210"/>
      <c r="D177" s="1210"/>
      <c r="E177" s="1210"/>
      <c r="F177" s="1211"/>
      <c r="G177" s="1216"/>
      <c r="H177" s="1216"/>
      <c r="I177" s="1216"/>
      <c r="J177" s="1216"/>
      <c r="K177" s="1216"/>
      <c r="L177" s="1219"/>
      <c r="M177" s="1222"/>
      <c r="N177" s="1110"/>
      <c r="O177" s="1113"/>
      <c r="P177" s="1062"/>
      <c r="Q177" s="1075"/>
      <c r="R177" s="1078"/>
      <c r="S177" s="1066"/>
      <c r="T177" s="1069"/>
      <c r="U177" s="1066"/>
      <c r="V177" s="1069"/>
      <c r="W177" s="1066"/>
      <c r="X177" s="1069"/>
      <c r="Y177" s="1066"/>
      <c r="Z177" s="1069"/>
      <c r="AA177" s="1069"/>
      <c r="AB177" s="1069"/>
      <c r="AC177" s="1093"/>
      <c r="AD177" s="1072"/>
      <c r="AE177" s="1096"/>
      <c r="AF177" s="1081"/>
      <c r="AG177" s="1072"/>
      <c r="AH177" s="1090"/>
      <c r="AI177" s="1081"/>
      <c r="AJ177" s="1081"/>
      <c r="AK177" s="1084"/>
      <c r="AL177" s="1087"/>
      <c r="AM177" s="1098"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01"/>
      <c r="AP177" s="1064"/>
      <c r="AQ177" s="919"/>
      <c r="AR177" s="842"/>
      <c r="AS177" s="842"/>
      <c r="AT177" s="842"/>
      <c r="AU177" s="842"/>
      <c r="AV177" s="842"/>
      <c r="AW177" s="842"/>
      <c r="AX177" s="1103"/>
      <c r="AY177" s="1101"/>
      <c r="AZ177"/>
      <c r="BA177"/>
      <c r="BB177"/>
      <c r="BC177"/>
      <c r="BD177"/>
      <c r="BE177"/>
      <c r="BF177"/>
      <c r="BG177"/>
    </row>
    <row r="178" spans="1:59" ht="14.25">
      <c r="A178" s="1106"/>
      <c r="B178" s="1209"/>
      <c r="C178" s="1210"/>
      <c r="D178" s="1210"/>
      <c r="E178" s="1210"/>
      <c r="F178" s="1211"/>
      <c r="G178" s="1216"/>
      <c r="H178" s="1216"/>
      <c r="I178" s="1216"/>
      <c r="J178" s="1216"/>
      <c r="K178" s="1216"/>
      <c r="L178" s="1219"/>
      <c r="M178" s="1222"/>
      <c r="N178" s="1110"/>
      <c r="O178" s="1113"/>
      <c r="P178" s="1062"/>
      <c r="Q178" s="1075"/>
      <c r="R178" s="1078"/>
      <c r="S178" s="1066"/>
      <c r="T178" s="1069"/>
      <c r="U178" s="1066"/>
      <c r="V178" s="1069"/>
      <c r="W178" s="1066"/>
      <c r="X178" s="1069"/>
      <c r="Y178" s="1066"/>
      <c r="Z178" s="1069"/>
      <c r="AA178" s="1069"/>
      <c r="AB178" s="1069"/>
      <c r="AC178" s="1093"/>
      <c r="AD178" s="1072"/>
      <c r="AE178" s="1096"/>
      <c r="AF178" s="1081"/>
      <c r="AG178" s="1072"/>
      <c r="AH178" s="1090"/>
      <c r="AI178" s="1081"/>
      <c r="AJ178" s="1081"/>
      <c r="AK178" s="1084"/>
      <c r="AL178" s="1087"/>
      <c r="AM178" s="1099"/>
      <c r="AN178" s="372"/>
      <c r="AO178" s="1101"/>
      <c r="AP178" s="1064"/>
      <c r="AQ178" s="919"/>
      <c r="AR178" s="842"/>
      <c r="AS178" s="842"/>
      <c r="AT178" s="842"/>
      <c r="AU178" s="842"/>
      <c r="AV178" s="842"/>
      <c r="AW178" s="842"/>
      <c r="AX178" s="1103"/>
      <c r="AY178" s="1101"/>
      <c r="AZ178"/>
      <c r="BA178"/>
      <c r="BB178"/>
      <c r="BC178"/>
      <c r="BD178"/>
      <c r="BE178"/>
      <c r="BF178"/>
      <c r="BG178"/>
    </row>
    <row r="179" spans="1:59" ht="30" customHeight="1" thickBot="1">
      <c r="A179" s="1107"/>
      <c r="B179" s="1212"/>
      <c r="C179" s="1213"/>
      <c r="D179" s="1213"/>
      <c r="E179" s="1213"/>
      <c r="F179" s="1214"/>
      <c r="G179" s="1217"/>
      <c r="H179" s="1217"/>
      <c r="I179" s="1217"/>
      <c r="J179" s="1217"/>
      <c r="K179" s="1217"/>
      <c r="L179" s="1220"/>
      <c r="M179" s="1223"/>
      <c r="N179" s="1111"/>
      <c r="O179" s="1114"/>
      <c r="P179" s="1063"/>
      <c r="Q179" s="1076"/>
      <c r="R179" s="1079"/>
      <c r="S179" s="1067"/>
      <c r="T179" s="1070"/>
      <c r="U179" s="1067"/>
      <c r="V179" s="1070"/>
      <c r="W179" s="1067"/>
      <c r="X179" s="1070"/>
      <c r="Y179" s="1067"/>
      <c r="Z179" s="1070"/>
      <c r="AA179" s="1070"/>
      <c r="AB179" s="1070"/>
      <c r="AC179" s="1094"/>
      <c r="AD179" s="1073"/>
      <c r="AE179" s="1097"/>
      <c r="AF179" s="1082"/>
      <c r="AG179" s="1073"/>
      <c r="AH179" s="1091"/>
      <c r="AI179" s="1082"/>
      <c r="AJ179" s="1082"/>
      <c r="AK179" s="1085"/>
      <c r="AL179" s="1088"/>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02"/>
      <c r="AP179" s="1064"/>
      <c r="AQ179" s="920"/>
      <c r="AR179" s="842"/>
      <c r="AS179" s="842"/>
      <c r="AT179" s="842"/>
      <c r="AU179" s="842"/>
      <c r="AV179" s="842"/>
      <c r="AW179" s="842"/>
      <c r="AX179" s="1103"/>
      <c r="AY179" s="1102"/>
      <c r="AZ179"/>
      <c r="BA179"/>
      <c r="BB179"/>
      <c r="BC179"/>
      <c r="BD179"/>
      <c r="BE179"/>
      <c r="BF179"/>
      <c r="BG179"/>
    </row>
    <row r="180" spans="1:59" ht="30" customHeight="1">
      <c r="A180" s="1104">
        <v>43</v>
      </c>
      <c r="B180" s="1224" t="str">
        <f>IF(基本情報入力シート!B82="", "",基本情報入力シート!B82)</f>
        <v/>
      </c>
      <c r="C180" s="1225"/>
      <c r="D180" s="1225"/>
      <c r="E180" s="1225"/>
      <c r="F180" s="1226"/>
      <c r="G180" s="1227" t="str">
        <f>IF(基本情報入力シート!L82="", "",基本情報入力シート!L82)</f>
        <v/>
      </c>
      <c r="H180" s="1227" t="str">
        <f>IF(基本情報入力シート!Q82="", "",基本情報入力シート!Q82)</f>
        <v/>
      </c>
      <c r="I180" s="1227" t="str">
        <f>IF(基本情報入力シート!V82="", "",基本情報入力シート!V82)</f>
        <v/>
      </c>
      <c r="J180" s="1227" t="str">
        <f>IF(基本情報入力シート!W82="", "",基本情報入力シート!W82)</f>
        <v/>
      </c>
      <c r="K180" s="1227" t="str">
        <f>IF(基本情報入力シート!X82="", "",基本情報入力シート!X82)</f>
        <v/>
      </c>
      <c r="L180" s="1228" t="str">
        <f>IF(基本情報入力シート!AC82=0, "",基本情報入力シート!AC82)</f>
        <v/>
      </c>
      <c r="M180" s="1221" t="str">
        <f>IF(基本情報入力シート!AD82="", "",基本情報入力シート!AD82)</f>
        <v/>
      </c>
      <c r="N180" s="1109"/>
      <c r="O180" s="1112" t="str">
        <f>IFERROR(VLOOKUP(K180,【参考】数式用２!$A$2:$AD$48,MATCH(N180,【参考】数式用２!$C$4:$AD$4,0)+2,0),"")</f>
        <v/>
      </c>
      <c r="P180" s="1061"/>
      <c r="Q180" s="1074" t="str">
        <f>IFERROR(VLOOKUP(K180,【参考】数式用２!$A$2:$AC$48,MATCH(P180,【参考】数式用２!$C$4:$AC$4,0)+2,0),"")</f>
        <v/>
      </c>
      <c r="R180" s="1077" t="s">
        <v>301</v>
      </c>
      <c r="S180" s="1065"/>
      <c r="T180" s="1068" t="s">
        <v>385</v>
      </c>
      <c r="U180" s="1065"/>
      <c r="V180" s="1068" t="s">
        <v>386</v>
      </c>
      <c r="W180" s="1065"/>
      <c r="X180" s="1068" t="s">
        <v>385</v>
      </c>
      <c r="Y180" s="1065"/>
      <c r="Z180" s="1068" t="s">
        <v>387</v>
      </c>
      <c r="AA180" s="1068" t="s">
        <v>209</v>
      </c>
      <c r="AB180" s="1068" t="str">
        <f>IF(S180&gt;=1,(W180*12+Y180)-(S180*12+U180)+1,"")</f>
        <v/>
      </c>
      <c r="AC180" s="1092" t="s">
        <v>388</v>
      </c>
      <c r="AD180" s="1071" t="str">
        <f>IFERROR(ROUNDDOWN(ROUND(L180*Q180,0)*M180,0)*AB180,"")</f>
        <v/>
      </c>
      <c r="AE180" s="1095" t="str">
        <f>IFERROR(ROUNDDOWN(ROUNDDOWN(ROUND(L180*VLOOKUP(K180,【参考】数式用２!$A$2:$AC$48,MATCH("処遇改善加算Ⅳ",【参考】数式用２!$C$4:$O$4,0)+2,0),0)*M180,0)*AB180*0.5,0), "")</f>
        <v/>
      </c>
      <c r="AF180" s="1080"/>
      <c r="AG180" s="1071" t="str">
        <f>IF(AND(AQ180&lt;&gt;"対象外", P180&lt;&gt;""),ROUNDDOWN(ROUND(L180*VLOOKUP(K180,【参考】数式用２!$A$2:$K$48,MATCH("ベア加算あり",【参考】数式用２!$C$4:$K$4,0)+2,0),0)*M180,0)*AB180,"")</f>
        <v/>
      </c>
      <c r="AH180" s="1089"/>
      <c r="AI180" s="1080"/>
      <c r="AJ180" s="1080"/>
      <c r="AK180" s="1083"/>
      <c r="AL180" s="1086"/>
      <c r="AM180" s="682" t="str">
        <f>IF(Q180="","",IF(Q180&lt;O180,"！加算の要件上は問題ありませんが、令和６年度末の加算率と比較して、令和７年度の加算率が低くなっています。",""))</f>
        <v/>
      </c>
      <c r="AN180" s="372"/>
      <c r="AO180" s="1100" t="str">
        <f>IF(K180&lt;&gt;"","Q列に色付け","")</f>
        <v/>
      </c>
      <c r="AP180" s="1064" t="str">
        <f>IF(AND(AE180&lt;&gt;0,AE180&lt;&gt;""),IF(AF180="○","入力済","未入力"),"")</f>
        <v/>
      </c>
      <c r="AQ180" s="918" t="str">
        <f>IFERROR((VLOOKUP(N180, 【参考】数式用２!$BE$5:$BE$13, 1,FALSE)), "対象外")</f>
        <v>対象外</v>
      </c>
      <c r="AR180" s="842" t="str">
        <f>IF(AG180&lt;&gt;"",IF(AH180="○","入力済","未入力"),"")</f>
        <v/>
      </c>
      <c r="AS180" s="842" t="str">
        <f>IF(AND(P180&lt;&gt;"", AI180=""), "未入力", "入力済")</f>
        <v>入力済</v>
      </c>
      <c r="AT180" s="842" t="str">
        <f>IF(AND(P180&lt;&gt;"", P180&lt;&gt;"処遇改善加算Ⅳ", AJ180=""), "未入力", "入力済")</f>
        <v>入力済</v>
      </c>
      <c r="AU180" s="842" t="str">
        <f>IFERROR(VLOOKUP(K180, 【参考】数式用２!$BB$5:$BC$48, 2, FALSE), "")</f>
        <v/>
      </c>
      <c r="AV180" s="842" t="str">
        <f>IF(AND(P180&lt;&gt;"処遇改善加算Ⅲ",P180&lt;&gt;"処遇改善加算Ⅳ", P180&lt;&gt;"", AU180&lt;&gt;"対象外"), 1,"")</f>
        <v/>
      </c>
      <c r="AW180" s="842" t="str">
        <f>IFERROR("_"&amp;VLOOKUP(K180, 【参考】数式用２!$AG$2:$AH$48, 2, FALSE), "")</f>
        <v/>
      </c>
      <c r="AX180" s="1103" t="str">
        <f>IF(AND(P180="処遇改善加算Ⅰ", AL180=""), "未入力","入力済")</f>
        <v>入力済</v>
      </c>
      <c r="AY180" s="1100" t="str">
        <f>G180</f>
        <v/>
      </c>
      <c r="AZ180"/>
      <c r="BA180"/>
      <c r="BB180"/>
      <c r="BC180"/>
      <c r="BD180"/>
      <c r="BE180"/>
      <c r="BF180"/>
      <c r="BG180"/>
    </row>
    <row r="181" spans="1:59" ht="14.25">
      <c r="A181" s="1105"/>
      <c r="B181" s="1209"/>
      <c r="C181" s="1210"/>
      <c r="D181" s="1210"/>
      <c r="E181" s="1210"/>
      <c r="F181" s="1211"/>
      <c r="G181" s="1216"/>
      <c r="H181" s="1216"/>
      <c r="I181" s="1216"/>
      <c r="J181" s="1216"/>
      <c r="K181" s="1216"/>
      <c r="L181" s="1219"/>
      <c r="M181" s="1222"/>
      <c r="N181" s="1110"/>
      <c r="O181" s="1113"/>
      <c r="P181" s="1062"/>
      <c r="Q181" s="1075"/>
      <c r="R181" s="1078"/>
      <c r="S181" s="1066"/>
      <c r="T181" s="1069"/>
      <c r="U181" s="1066"/>
      <c r="V181" s="1069"/>
      <c r="W181" s="1066"/>
      <c r="X181" s="1069"/>
      <c r="Y181" s="1066"/>
      <c r="Z181" s="1069"/>
      <c r="AA181" s="1069"/>
      <c r="AB181" s="1069"/>
      <c r="AC181" s="1093"/>
      <c r="AD181" s="1072"/>
      <c r="AE181" s="1096"/>
      <c r="AF181" s="1081"/>
      <c r="AG181" s="1072"/>
      <c r="AH181" s="1090"/>
      <c r="AI181" s="1081"/>
      <c r="AJ181" s="1081"/>
      <c r="AK181" s="1084"/>
      <c r="AL181" s="1087"/>
      <c r="AM181" s="1098"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01"/>
      <c r="AP181" s="1064"/>
      <c r="AQ181" s="919"/>
      <c r="AR181" s="842"/>
      <c r="AS181" s="842"/>
      <c r="AT181" s="842"/>
      <c r="AU181" s="842"/>
      <c r="AV181" s="842"/>
      <c r="AW181" s="842"/>
      <c r="AX181" s="1103"/>
      <c r="AY181" s="1101"/>
      <c r="AZ181"/>
      <c r="BA181"/>
      <c r="BB181"/>
      <c r="BC181"/>
      <c r="BD181"/>
      <c r="BE181"/>
      <c r="BF181"/>
      <c r="BG181"/>
    </row>
    <row r="182" spans="1:59" ht="14.25">
      <c r="A182" s="1106"/>
      <c r="B182" s="1209"/>
      <c r="C182" s="1210"/>
      <c r="D182" s="1210"/>
      <c r="E182" s="1210"/>
      <c r="F182" s="1211"/>
      <c r="G182" s="1216"/>
      <c r="H182" s="1216"/>
      <c r="I182" s="1216"/>
      <c r="J182" s="1216"/>
      <c r="K182" s="1216"/>
      <c r="L182" s="1219"/>
      <c r="M182" s="1222"/>
      <c r="N182" s="1110"/>
      <c r="O182" s="1113"/>
      <c r="P182" s="1062"/>
      <c r="Q182" s="1075"/>
      <c r="R182" s="1078"/>
      <c r="S182" s="1066"/>
      <c r="T182" s="1069"/>
      <c r="U182" s="1066"/>
      <c r="V182" s="1069"/>
      <c r="W182" s="1066"/>
      <c r="X182" s="1069"/>
      <c r="Y182" s="1066"/>
      <c r="Z182" s="1069"/>
      <c r="AA182" s="1069"/>
      <c r="AB182" s="1069"/>
      <c r="AC182" s="1093"/>
      <c r="AD182" s="1072"/>
      <c r="AE182" s="1096"/>
      <c r="AF182" s="1081"/>
      <c r="AG182" s="1072"/>
      <c r="AH182" s="1090"/>
      <c r="AI182" s="1081"/>
      <c r="AJ182" s="1081"/>
      <c r="AK182" s="1084"/>
      <c r="AL182" s="1087"/>
      <c r="AM182" s="1099"/>
      <c r="AN182" s="372"/>
      <c r="AO182" s="1101"/>
      <c r="AP182" s="1064"/>
      <c r="AQ182" s="919"/>
      <c r="AR182" s="842"/>
      <c r="AS182" s="842"/>
      <c r="AT182" s="842"/>
      <c r="AU182" s="842"/>
      <c r="AV182" s="842"/>
      <c r="AW182" s="842"/>
      <c r="AX182" s="1103"/>
      <c r="AY182" s="1101"/>
      <c r="AZ182"/>
      <c r="BA182"/>
      <c r="BB182"/>
      <c r="BC182"/>
      <c r="BD182"/>
      <c r="BE182"/>
      <c r="BF182"/>
      <c r="BG182"/>
    </row>
    <row r="183" spans="1:59" ht="30" customHeight="1" thickBot="1">
      <c r="A183" s="1107"/>
      <c r="B183" s="1212"/>
      <c r="C183" s="1213"/>
      <c r="D183" s="1213"/>
      <c r="E183" s="1213"/>
      <c r="F183" s="1214"/>
      <c r="G183" s="1217"/>
      <c r="H183" s="1217"/>
      <c r="I183" s="1217"/>
      <c r="J183" s="1217"/>
      <c r="K183" s="1217"/>
      <c r="L183" s="1220"/>
      <c r="M183" s="1223"/>
      <c r="N183" s="1111"/>
      <c r="O183" s="1114"/>
      <c r="P183" s="1063"/>
      <c r="Q183" s="1076"/>
      <c r="R183" s="1079"/>
      <c r="S183" s="1067"/>
      <c r="T183" s="1070"/>
      <c r="U183" s="1067"/>
      <c r="V183" s="1070"/>
      <c r="W183" s="1067"/>
      <c r="X183" s="1070"/>
      <c r="Y183" s="1067"/>
      <c r="Z183" s="1070"/>
      <c r="AA183" s="1070"/>
      <c r="AB183" s="1070"/>
      <c r="AC183" s="1094"/>
      <c r="AD183" s="1073"/>
      <c r="AE183" s="1097"/>
      <c r="AF183" s="1082"/>
      <c r="AG183" s="1073"/>
      <c r="AH183" s="1091"/>
      <c r="AI183" s="1082"/>
      <c r="AJ183" s="1082"/>
      <c r="AK183" s="1085"/>
      <c r="AL183" s="1088"/>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02"/>
      <c r="AP183" s="1064"/>
      <c r="AQ183" s="920"/>
      <c r="AR183" s="842"/>
      <c r="AS183" s="842"/>
      <c r="AT183" s="842"/>
      <c r="AU183" s="842"/>
      <c r="AV183" s="842"/>
      <c r="AW183" s="842"/>
      <c r="AX183" s="1103"/>
      <c r="AY183" s="1102"/>
      <c r="AZ183"/>
      <c r="BA183"/>
      <c r="BB183"/>
      <c r="BC183"/>
      <c r="BD183"/>
      <c r="BE183"/>
      <c r="BF183"/>
      <c r="BG183"/>
    </row>
    <row r="184" spans="1:59" ht="30" customHeight="1">
      <c r="A184" s="1104">
        <v>44</v>
      </c>
      <c r="B184" s="1224" t="str">
        <f>IF(基本情報入力シート!B83="", "",基本情報入力シート!B83)</f>
        <v/>
      </c>
      <c r="C184" s="1225"/>
      <c r="D184" s="1225"/>
      <c r="E184" s="1225"/>
      <c r="F184" s="1226"/>
      <c r="G184" s="1227" t="str">
        <f>IF(基本情報入力シート!L83="", "",基本情報入力シート!L83)</f>
        <v/>
      </c>
      <c r="H184" s="1227" t="str">
        <f>IF(基本情報入力シート!Q83="", "",基本情報入力シート!Q83)</f>
        <v/>
      </c>
      <c r="I184" s="1227" t="str">
        <f>IF(基本情報入力シート!V83="", "",基本情報入力シート!V83)</f>
        <v/>
      </c>
      <c r="J184" s="1227" t="str">
        <f>IF(基本情報入力シート!W83="", "",基本情報入力シート!W83)</f>
        <v/>
      </c>
      <c r="K184" s="1227" t="str">
        <f>IF(基本情報入力シート!X83="", "",基本情報入力シート!X83)</f>
        <v/>
      </c>
      <c r="L184" s="1228" t="str">
        <f>IF(基本情報入力シート!AC83=0, "",基本情報入力シート!AC83)</f>
        <v/>
      </c>
      <c r="M184" s="1221" t="str">
        <f>IF(基本情報入力シート!AD83="", "",基本情報入力シート!AD83)</f>
        <v/>
      </c>
      <c r="N184" s="1109"/>
      <c r="O184" s="1112" t="str">
        <f>IFERROR(VLOOKUP(K184,【参考】数式用２!$A$2:$AD$48,MATCH(N184,【参考】数式用２!$C$4:$AD$4,0)+2,0),"")</f>
        <v/>
      </c>
      <c r="P184" s="1061"/>
      <c r="Q184" s="1074" t="str">
        <f>IFERROR(VLOOKUP(K184,【参考】数式用２!$A$2:$AC$48,MATCH(P184,【参考】数式用２!$C$4:$AC$4,0)+2,0),"")</f>
        <v/>
      </c>
      <c r="R184" s="1077" t="s">
        <v>301</v>
      </c>
      <c r="S184" s="1065"/>
      <c r="T184" s="1068" t="s">
        <v>385</v>
      </c>
      <c r="U184" s="1065"/>
      <c r="V184" s="1068" t="s">
        <v>386</v>
      </c>
      <c r="W184" s="1065"/>
      <c r="X184" s="1068" t="s">
        <v>385</v>
      </c>
      <c r="Y184" s="1065"/>
      <c r="Z184" s="1068" t="s">
        <v>387</v>
      </c>
      <c r="AA184" s="1068" t="s">
        <v>209</v>
      </c>
      <c r="AB184" s="1068" t="str">
        <f>IF(S184&gt;=1,(W184*12+Y184)-(S184*12+U184)+1,"")</f>
        <v/>
      </c>
      <c r="AC184" s="1092" t="s">
        <v>388</v>
      </c>
      <c r="AD184" s="1071" t="str">
        <f>IFERROR(ROUNDDOWN(ROUND(L184*Q184,0)*M184,0)*AB184,"")</f>
        <v/>
      </c>
      <c r="AE184" s="1095" t="str">
        <f>IFERROR(ROUNDDOWN(ROUNDDOWN(ROUND(L184*VLOOKUP(K184,【参考】数式用２!$A$2:$AC$48,MATCH("処遇改善加算Ⅳ",【参考】数式用２!$C$4:$O$4,0)+2,0),0)*M184,0)*AB184*0.5,0), "")</f>
        <v/>
      </c>
      <c r="AF184" s="1080"/>
      <c r="AG184" s="1071" t="str">
        <f>IF(AND(AQ184&lt;&gt;"対象外", P184&lt;&gt;""),ROUNDDOWN(ROUND(L184*VLOOKUP(K184,【参考】数式用２!$A$2:$K$48,MATCH("ベア加算あり",【参考】数式用２!$C$4:$K$4,0)+2,0),0)*M184,0)*AB184,"")</f>
        <v/>
      </c>
      <c r="AH184" s="1089"/>
      <c r="AI184" s="1080"/>
      <c r="AJ184" s="1080"/>
      <c r="AK184" s="1083"/>
      <c r="AL184" s="1086"/>
      <c r="AM184" s="682" t="str">
        <f>IF(Q184="","",IF(Q184&lt;O184,"！加算の要件上は問題ありませんが、令和６年度末の加算率と比較して、令和７年度の加算率が低くなっています。",""))</f>
        <v/>
      </c>
      <c r="AN184" s="372"/>
      <c r="AO184" s="1101" t="str">
        <f>IF(K184&lt;&gt;"","Q列に色付け","")</f>
        <v/>
      </c>
      <c r="AP184" s="1064" t="str">
        <f>IF(AND(AE184&lt;&gt;0,AE184&lt;&gt;""),IF(AF184="○","入力済","未入力"),"")</f>
        <v/>
      </c>
      <c r="AQ184" s="918" t="str">
        <f>IFERROR((VLOOKUP(N184, 【参考】数式用２!$BE$5:$BE$13, 1,FALSE)), "対象外")</f>
        <v>対象外</v>
      </c>
      <c r="AR184" s="842" t="str">
        <f>IF(AG184&lt;&gt;"",IF(AH184="○","入力済","未入力"),"")</f>
        <v/>
      </c>
      <c r="AS184" s="842" t="str">
        <f>IF(AND(P184&lt;&gt;"", AI184=""), "未入力", "入力済")</f>
        <v>入力済</v>
      </c>
      <c r="AT184" s="842" t="str">
        <f>IF(AND(P184&lt;&gt;"", P184&lt;&gt;"処遇改善加算Ⅳ", AJ184=""), "未入力", "入力済")</f>
        <v>入力済</v>
      </c>
      <c r="AU184" s="842" t="str">
        <f>IFERROR(VLOOKUP(K184, 【参考】数式用２!$BB$5:$BC$48, 2, FALSE), "")</f>
        <v/>
      </c>
      <c r="AV184" s="842" t="str">
        <f>IF(AND(P184&lt;&gt;"処遇改善加算Ⅲ",P184&lt;&gt;"処遇改善加算Ⅳ", P184&lt;&gt;"", AU184&lt;&gt;"対象外"), 1,"")</f>
        <v/>
      </c>
      <c r="AW184" s="842" t="str">
        <f>IFERROR("_"&amp;VLOOKUP(K184, 【参考】数式用２!$AG$2:$AH$48, 2, FALSE), "")</f>
        <v/>
      </c>
      <c r="AX184" s="1103" t="str">
        <f>IF(AND(P184="処遇改善加算Ⅰ", AL184=""), "未入力","入力済")</f>
        <v>入力済</v>
      </c>
      <c r="AY184" s="1100" t="str">
        <f>G184</f>
        <v/>
      </c>
      <c r="AZ184"/>
      <c r="BA184"/>
      <c r="BB184"/>
      <c r="BC184"/>
      <c r="BD184"/>
      <c r="BE184"/>
      <c r="BF184"/>
      <c r="BG184"/>
    </row>
    <row r="185" spans="1:59" ht="14.25">
      <c r="A185" s="1105"/>
      <c r="B185" s="1209"/>
      <c r="C185" s="1210"/>
      <c r="D185" s="1210"/>
      <c r="E185" s="1210"/>
      <c r="F185" s="1211"/>
      <c r="G185" s="1216"/>
      <c r="H185" s="1216"/>
      <c r="I185" s="1216"/>
      <c r="J185" s="1216"/>
      <c r="K185" s="1216"/>
      <c r="L185" s="1219"/>
      <c r="M185" s="1222"/>
      <c r="N185" s="1110"/>
      <c r="O185" s="1113"/>
      <c r="P185" s="1062"/>
      <c r="Q185" s="1075"/>
      <c r="R185" s="1078"/>
      <c r="S185" s="1066"/>
      <c r="T185" s="1069"/>
      <c r="U185" s="1066"/>
      <c r="V185" s="1069"/>
      <c r="W185" s="1066"/>
      <c r="X185" s="1069"/>
      <c r="Y185" s="1066"/>
      <c r="Z185" s="1069"/>
      <c r="AA185" s="1069"/>
      <c r="AB185" s="1069"/>
      <c r="AC185" s="1093"/>
      <c r="AD185" s="1072"/>
      <c r="AE185" s="1096"/>
      <c r="AF185" s="1081"/>
      <c r="AG185" s="1072"/>
      <c r="AH185" s="1090"/>
      <c r="AI185" s="1081"/>
      <c r="AJ185" s="1081"/>
      <c r="AK185" s="1084"/>
      <c r="AL185" s="1087"/>
      <c r="AM185" s="1098"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01"/>
      <c r="AP185" s="1064"/>
      <c r="AQ185" s="919"/>
      <c r="AR185" s="842"/>
      <c r="AS185" s="842"/>
      <c r="AT185" s="842"/>
      <c r="AU185" s="842"/>
      <c r="AV185" s="842"/>
      <c r="AW185" s="842"/>
      <c r="AX185" s="1103"/>
      <c r="AY185" s="1101"/>
      <c r="AZ185"/>
      <c r="BA185"/>
      <c r="BB185"/>
      <c r="BC185"/>
      <c r="BD185"/>
      <c r="BE185"/>
      <c r="BF185"/>
      <c r="BG185"/>
    </row>
    <row r="186" spans="1:59" ht="14.25">
      <c r="A186" s="1106"/>
      <c r="B186" s="1209"/>
      <c r="C186" s="1210"/>
      <c r="D186" s="1210"/>
      <c r="E186" s="1210"/>
      <c r="F186" s="1211"/>
      <c r="G186" s="1216"/>
      <c r="H186" s="1216"/>
      <c r="I186" s="1216"/>
      <c r="J186" s="1216"/>
      <c r="K186" s="1216"/>
      <c r="L186" s="1219"/>
      <c r="M186" s="1222"/>
      <c r="N186" s="1110"/>
      <c r="O186" s="1113"/>
      <c r="P186" s="1062"/>
      <c r="Q186" s="1075"/>
      <c r="R186" s="1078"/>
      <c r="S186" s="1066"/>
      <c r="T186" s="1069"/>
      <c r="U186" s="1066"/>
      <c r="V186" s="1069"/>
      <c r="W186" s="1066"/>
      <c r="X186" s="1069"/>
      <c r="Y186" s="1066"/>
      <c r="Z186" s="1069"/>
      <c r="AA186" s="1069"/>
      <c r="AB186" s="1069"/>
      <c r="AC186" s="1093"/>
      <c r="AD186" s="1072"/>
      <c r="AE186" s="1096"/>
      <c r="AF186" s="1081"/>
      <c r="AG186" s="1072"/>
      <c r="AH186" s="1090"/>
      <c r="AI186" s="1081"/>
      <c r="AJ186" s="1081"/>
      <c r="AK186" s="1084"/>
      <c r="AL186" s="1087"/>
      <c r="AM186" s="1099"/>
      <c r="AN186" s="372"/>
      <c r="AO186" s="1101"/>
      <c r="AP186" s="1064"/>
      <c r="AQ186" s="919"/>
      <c r="AR186" s="842"/>
      <c r="AS186" s="842"/>
      <c r="AT186" s="842"/>
      <c r="AU186" s="842"/>
      <c r="AV186" s="842"/>
      <c r="AW186" s="842"/>
      <c r="AX186" s="1103"/>
      <c r="AY186" s="1101"/>
      <c r="AZ186"/>
      <c r="BA186"/>
      <c r="BB186"/>
      <c r="BC186"/>
      <c r="BD186"/>
      <c r="BE186"/>
      <c r="BF186"/>
      <c r="BG186"/>
    </row>
    <row r="187" spans="1:59" ht="30" customHeight="1" thickBot="1">
      <c r="A187" s="1107"/>
      <c r="B187" s="1212"/>
      <c r="C187" s="1213"/>
      <c r="D187" s="1213"/>
      <c r="E187" s="1213"/>
      <c r="F187" s="1214"/>
      <c r="G187" s="1217"/>
      <c r="H187" s="1217"/>
      <c r="I187" s="1217"/>
      <c r="J187" s="1217"/>
      <c r="K187" s="1217"/>
      <c r="L187" s="1220"/>
      <c r="M187" s="1223"/>
      <c r="N187" s="1111"/>
      <c r="O187" s="1114"/>
      <c r="P187" s="1063"/>
      <c r="Q187" s="1076"/>
      <c r="R187" s="1079"/>
      <c r="S187" s="1067"/>
      <c r="T187" s="1070"/>
      <c r="U187" s="1067"/>
      <c r="V187" s="1070"/>
      <c r="W187" s="1067"/>
      <c r="X187" s="1070"/>
      <c r="Y187" s="1067"/>
      <c r="Z187" s="1070"/>
      <c r="AA187" s="1070"/>
      <c r="AB187" s="1070"/>
      <c r="AC187" s="1094"/>
      <c r="AD187" s="1073"/>
      <c r="AE187" s="1097"/>
      <c r="AF187" s="1082"/>
      <c r="AG187" s="1073"/>
      <c r="AH187" s="1091"/>
      <c r="AI187" s="1082"/>
      <c r="AJ187" s="1082"/>
      <c r="AK187" s="1085"/>
      <c r="AL187" s="1088"/>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01"/>
      <c r="AP187" s="1064"/>
      <c r="AQ187" s="920"/>
      <c r="AR187" s="842"/>
      <c r="AS187" s="842"/>
      <c r="AT187" s="842"/>
      <c r="AU187" s="842"/>
      <c r="AV187" s="842"/>
      <c r="AW187" s="842"/>
      <c r="AX187" s="1103"/>
      <c r="AY187" s="1102"/>
      <c r="AZ187"/>
      <c r="BA187"/>
      <c r="BB187"/>
      <c r="BC187"/>
      <c r="BD187"/>
      <c r="BE187"/>
      <c r="BF187"/>
      <c r="BG187"/>
    </row>
    <row r="188" spans="1:59" ht="30" customHeight="1">
      <c r="A188" s="1104">
        <v>45</v>
      </c>
      <c r="B188" s="1224" t="str">
        <f>IF(基本情報入力シート!B84="", "",基本情報入力シート!B84)</f>
        <v/>
      </c>
      <c r="C188" s="1225"/>
      <c r="D188" s="1225"/>
      <c r="E188" s="1225"/>
      <c r="F188" s="1226"/>
      <c r="G188" s="1227" t="str">
        <f>IF(基本情報入力シート!L84="", "",基本情報入力シート!L84)</f>
        <v/>
      </c>
      <c r="H188" s="1227" t="str">
        <f>IF(基本情報入力シート!Q84="", "",基本情報入力シート!Q84)</f>
        <v/>
      </c>
      <c r="I188" s="1227" t="str">
        <f>IF(基本情報入力シート!V84="", "",基本情報入力シート!V84)</f>
        <v/>
      </c>
      <c r="J188" s="1227" t="str">
        <f>IF(基本情報入力シート!W84="", "",基本情報入力シート!W84)</f>
        <v/>
      </c>
      <c r="K188" s="1227" t="str">
        <f>IF(基本情報入力シート!X84="", "",基本情報入力シート!X84)</f>
        <v/>
      </c>
      <c r="L188" s="1228" t="str">
        <f>IF(基本情報入力シート!AC84=0, "",基本情報入力シート!AC84)</f>
        <v/>
      </c>
      <c r="M188" s="1221" t="str">
        <f>IF(基本情報入力シート!AD84="", "",基本情報入力シート!AD84)</f>
        <v/>
      </c>
      <c r="N188" s="1109"/>
      <c r="O188" s="1112" t="str">
        <f>IFERROR(VLOOKUP(K188,【参考】数式用２!$A$2:$AD$48,MATCH(N188,【参考】数式用２!$C$4:$AD$4,0)+2,0),"")</f>
        <v/>
      </c>
      <c r="P188" s="1061"/>
      <c r="Q188" s="1074" t="str">
        <f>IFERROR(VLOOKUP(K188,【参考】数式用２!$A$2:$AC$48,MATCH(P188,【参考】数式用２!$C$4:$AC$4,0)+2,0),"")</f>
        <v/>
      </c>
      <c r="R188" s="1077" t="s">
        <v>301</v>
      </c>
      <c r="S188" s="1065"/>
      <c r="T188" s="1068" t="s">
        <v>385</v>
      </c>
      <c r="U188" s="1065"/>
      <c r="V188" s="1068" t="s">
        <v>386</v>
      </c>
      <c r="W188" s="1065"/>
      <c r="X188" s="1068" t="s">
        <v>385</v>
      </c>
      <c r="Y188" s="1065"/>
      <c r="Z188" s="1068" t="s">
        <v>387</v>
      </c>
      <c r="AA188" s="1068" t="s">
        <v>209</v>
      </c>
      <c r="AB188" s="1068" t="str">
        <f>IF(S188&gt;=1,(W188*12+Y188)-(S188*12+U188)+1,"")</f>
        <v/>
      </c>
      <c r="AC188" s="1092" t="s">
        <v>388</v>
      </c>
      <c r="AD188" s="1071" t="str">
        <f>IFERROR(ROUNDDOWN(ROUND(L188*Q188,0)*M188,0)*AB188,"")</f>
        <v/>
      </c>
      <c r="AE188" s="1095" t="str">
        <f>IFERROR(ROUNDDOWN(ROUNDDOWN(ROUND(L188*VLOOKUP(K188,【参考】数式用２!$A$2:$AC$48,MATCH("処遇改善加算Ⅳ",【参考】数式用２!$C$4:$O$4,0)+2,0),0)*M188,0)*AB188*0.5,0), "")</f>
        <v/>
      </c>
      <c r="AF188" s="1080"/>
      <c r="AG188" s="1071" t="str">
        <f>IF(AND(AQ188&lt;&gt;"対象外", P188&lt;&gt;""),ROUNDDOWN(ROUND(L188*VLOOKUP(K188,【参考】数式用２!$A$2:$K$48,MATCH("ベア加算あり",【参考】数式用２!$C$4:$K$4,0)+2,0),0)*M188,0)*AB188,"")</f>
        <v/>
      </c>
      <c r="AH188" s="1089"/>
      <c r="AI188" s="1080"/>
      <c r="AJ188" s="1080"/>
      <c r="AK188" s="1083"/>
      <c r="AL188" s="1086"/>
      <c r="AM188" s="682" t="str">
        <f>IF(Q188="","",IF(Q188&lt;O188,"！加算の要件上は問題ありませんが、令和６年度末の加算率と比較して、令和７年度の加算率が低くなっています。",""))</f>
        <v/>
      </c>
      <c r="AN188" s="372"/>
      <c r="AO188" s="1100" t="str">
        <f>IF(K188&lt;&gt;"","Q列に色付け","")</f>
        <v/>
      </c>
      <c r="AP188" s="1064" t="str">
        <f>IF(AND(AE188&lt;&gt;0,AE188&lt;&gt;""),IF(AF188="○","入力済","未入力"),"")</f>
        <v/>
      </c>
      <c r="AQ188" s="918" t="str">
        <f>IFERROR((VLOOKUP(N188, 【参考】数式用２!$BE$5:$BE$13, 1,FALSE)), "対象外")</f>
        <v>対象外</v>
      </c>
      <c r="AR188" s="842" t="str">
        <f>IF(AG188&lt;&gt;"",IF(AH188="○","入力済","未入力"),"")</f>
        <v/>
      </c>
      <c r="AS188" s="842" t="str">
        <f>IF(AND(P188&lt;&gt;"", AI188=""), "未入力", "入力済")</f>
        <v>入力済</v>
      </c>
      <c r="AT188" s="842" t="str">
        <f>IF(AND(P188&lt;&gt;"", P188&lt;&gt;"処遇改善加算Ⅳ", AJ188=""), "未入力", "入力済")</f>
        <v>入力済</v>
      </c>
      <c r="AU188" s="842" t="str">
        <f>IFERROR(VLOOKUP(K188, 【参考】数式用２!$BB$5:$BC$48, 2, FALSE), "")</f>
        <v/>
      </c>
      <c r="AV188" s="842" t="str">
        <f>IF(AND(P188&lt;&gt;"処遇改善加算Ⅲ",P188&lt;&gt;"処遇改善加算Ⅳ", P188&lt;&gt;"", AU188&lt;&gt;"対象外"), 1,"")</f>
        <v/>
      </c>
      <c r="AW188" s="842" t="str">
        <f>IFERROR("_"&amp;VLOOKUP(K188, 【参考】数式用２!$AG$2:$AH$48, 2, FALSE), "")</f>
        <v/>
      </c>
      <c r="AX188" s="1103" t="str">
        <f>IF(AND(P188="処遇改善加算Ⅰ", AL188=""), "未入力","入力済")</f>
        <v>入力済</v>
      </c>
      <c r="AY188" s="1100" t="str">
        <f>G188</f>
        <v/>
      </c>
      <c r="AZ188"/>
      <c r="BA188"/>
      <c r="BB188"/>
      <c r="BC188"/>
      <c r="BD188"/>
      <c r="BE188"/>
      <c r="BF188"/>
      <c r="BG188"/>
    </row>
    <row r="189" spans="1:59" ht="14.25">
      <c r="A189" s="1105"/>
      <c r="B189" s="1209"/>
      <c r="C189" s="1210"/>
      <c r="D189" s="1210"/>
      <c r="E189" s="1210"/>
      <c r="F189" s="1211"/>
      <c r="G189" s="1216"/>
      <c r="H189" s="1216"/>
      <c r="I189" s="1216"/>
      <c r="J189" s="1216"/>
      <c r="K189" s="1216"/>
      <c r="L189" s="1219"/>
      <c r="M189" s="1222"/>
      <c r="N189" s="1110"/>
      <c r="O189" s="1113"/>
      <c r="P189" s="1062"/>
      <c r="Q189" s="1075"/>
      <c r="R189" s="1078"/>
      <c r="S189" s="1066"/>
      <c r="T189" s="1069"/>
      <c r="U189" s="1066"/>
      <c r="V189" s="1069"/>
      <c r="W189" s="1066"/>
      <c r="X189" s="1069"/>
      <c r="Y189" s="1066"/>
      <c r="Z189" s="1069"/>
      <c r="AA189" s="1069"/>
      <c r="AB189" s="1069"/>
      <c r="AC189" s="1093"/>
      <c r="AD189" s="1072"/>
      <c r="AE189" s="1096"/>
      <c r="AF189" s="1081"/>
      <c r="AG189" s="1072"/>
      <c r="AH189" s="1090"/>
      <c r="AI189" s="1081"/>
      <c r="AJ189" s="1081"/>
      <c r="AK189" s="1084"/>
      <c r="AL189" s="1087"/>
      <c r="AM189" s="1098"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01"/>
      <c r="AP189" s="1064"/>
      <c r="AQ189" s="919"/>
      <c r="AR189" s="842"/>
      <c r="AS189" s="842"/>
      <c r="AT189" s="842"/>
      <c r="AU189" s="842"/>
      <c r="AV189" s="842"/>
      <c r="AW189" s="842"/>
      <c r="AX189" s="1103"/>
      <c r="AY189" s="1101"/>
      <c r="AZ189"/>
      <c r="BA189"/>
      <c r="BB189"/>
      <c r="BC189"/>
      <c r="BD189"/>
      <c r="BE189"/>
      <c r="BF189"/>
      <c r="BG189"/>
    </row>
    <row r="190" spans="1:59" ht="14.25">
      <c r="A190" s="1106"/>
      <c r="B190" s="1209"/>
      <c r="C190" s="1210"/>
      <c r="D190" s="1210"/>
      <c r="E190" s="1210"/>
      <c r="F190" s="1211"/>
      <c r="G190" s="1216"/>
      <c r="H190" s="1216"/>
      <c r="I190" s="1216"/>
      <c r="J190" s="1216"/>
      <c r="K190" s="1216"/>
      <c r="L190" s="1219"/>
      <c r="M190" s="1222"/>
      <c r="N190" s="1110"/>
      <c r="O190" s="1113"/>
      <c r="P190" s="1062"/>
      <c r="Q190" s="1075"/>
      <c r="R190" s="1078"/>
      <c r="S190" s="1066"/>
      <c r="T190" s="1069"/>
      <c r="U190" s="1066"/>
      <c r="V190" s="1069"/>
      <c r="W190" s="1066"/>
      <c r="X190" s="1069"/>
      <c r="Y190" s="1066"/>
      <c r="Z190" s="1069"/>
      <c r="AA190" s="1069"/>
      <c r="AB190" s="1069"/>
      <c r="AC190" s="1093"/>
      <c r="AD190" s="1072"/>
      <c r="AE190" s="1096"/>
      <c r="AF190" s="1081"/>
      <c r="AG190" s="1072"/>
      <c r="AH190" s="1090"/>
      <c r="AI190" s="1081"/>
      <c r="AJ190" s="1081"/>
      <c r="AK190" s="1084"/>
      <c r="AL190" s="1087"/>
      <c r="AM190" s="1099"/>
      <c r="AN190" s="372"/>
      <c r="AO190" s="1101"/>
      <c r="AP190" s="1064"/>
      <c r="AQ190" s="919"/>
      <c r="AR190" s="842"/>
      <c r="AS190" s="842"/>
      <c r="AT190" s="842"/>
      <c r="AU190" s="842"/>
      <c r="AV190" s="842"/>
      <c r="AW190" s="842"/>
      <c r="AX190" s="1103"/>
      <c r="AY190" s="1101"/>
      <c r="AZ190"/>
      <c r="BA190"/>
      <c r="BB190"/>
      <c r="BC190"/>
      <c r="BD190"/>
      <c r="BE190"/>
      <c r="BF190"/>
      <c r="BG190"/>
    </row>
    <row r="191" spans="1:59" ht="30" customHeight="1" thickBot="1">
      <c r="A191" s="1107"/>
      <c r="B191" s="1212"/>
      <c r="C191" s="1213"/>
      <c r="D191" s="1213"/>
      <c r="E191" s="1213"/>
      <c r="F191" s="1214"/>
      <c r="G191" s="1217"/>
      <c r="H191" s="1217"/>
      <c r="I191" s="1217"/>
      <c r="J191" s="1217"/>
      <c r="K191" s="1217"/>
      <c r="L191" s="1220"/>
      <c r="M191" s="1223"/>
      <c r="N191" s="1111"/>
      <c r="O191" s="1114"/>
      <c r="P191" s="1063"/>
      <c r="Q191" s="1076"/>
      <c r="R191" s="1079"/>
      <c r="S191" s="1067"/>
      <c r="T191" s="1070"/>
      <c r="U191" s="1067"/>
      <c r="V191" s="1070"/>
      <c r="W191" s="1067"/>
      <c r="X191" s="1070"/>
      <c r="Y191" s="1067"/>
      <c r="Z191" s="1070"/>
      <c r="AA191" s="1070"/>
      <c r="AB191" s="1070"/>
      <c r="AC191" s="1094"/>
      <c r="AD191" s="1073"/>
      <c r="AE191" s="1097"/>
      <c r="AF191" s="1082"/>
      <c r="AG191" s="1073"/>
      <c r="AH191" s="1091"/>
      <c r="AI191" s="1082"/>
      <c r="AJ191" s="1082"/>
      <c r="AK191" s="1085"/>
      <c r="AL191" s="1088"/>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02"/>
      <c r="AP191" s="1064"/>
      <c r="AQ191" s="920"/>
      <c r="AR191" s="842"/>
      <c r="AS191" s="842"/>
      <c r="AT191" s="842"/>
      <c r="AU191" s="842"/>
      <c r="AV191" s="842"/>
      <c r="AW191" s="842"/>
      <c r="AX191" s="1103"/>
      <c r="AY191" s="1102"/>
      <c r="AZ191"/>
      <c r="BA191"/>
      <c r="BB191"/>
      <c r="BC191"/>
      <c r="BD191"/>
      <c r="BE191"/>
      <c r="BF191"/>
      <c r="BG191"/>
    </row>
    <row r="192" spans="1:59" ht="30" customHeight="1">
      <c r="A192" s="1104">
        <v>46</v>
      </c>
      <c r="B192" s="1224" t="str">
        <f>IF(基本情報入力シート!B85="", "",基本情報入力シート!B85)</f>
        <v/>
      </c>
      <c r="C192" s="1225"/>
      <c r="D192" s="1225"/>
      <c r="E192" s="1225"/>
      <c r="F192" s="1226"/>
      <c r="G192" s="1227" t="str">
        <f>IF(基本情報入力シート!L85="", "",基本情報入力シート!L85)</f>
        <v/>
      </c>
      <c r="H192" s="1227" t="str">
        <f>IF(基本情報入力シート!Q85="", "",基本情報入力シート!Q85)</f>
        <v/>
      </c>
      <c r="I192" s="1227" t="str">
        <f>IF(基本情報入力シート!V85="", "",基本情報入力シート!V85)</f>
        <v/>
      </c>
      <c r="J192" s="1227" t="str">
        <f>IF(基本情報入力シート!W85="", "",基本情報入力シート!W85)</f>
        <v/>
      </c>
      <c r="K192" s="1227" t="str">
        <f>IF(基本情報入力シート!X85="", "",基本情報入力シート!X85)</f>
        <v/>
      </c>
      <c r="L192" s="1228" t="str">
        <f>IF(基本情報入力シート!AC85=0, "",基本情報入力シート!AC85)</f>
        <v/>
      </c>
      <c r="M192" s="1221" t="str">
        <f>IF(基本情報入力シート!AD85="", "",基本情報入力シート!AD85)</f>
        <v/>
      </c>
      <c r="N192" s="1109"/>
      <c r="O192" s="1112" t="str">
        <f>IFERROR(VLOOKUP(K192,【参考】数式用２!$A$2:$AD$48,MATCH(N192,【参考】数式用２!$C$4:$AD$4,0)+2,0),"")</f>
        <v/>
      </c>
      <c r="P192" s="1061"/>
      <c r="Q192" s="1074" t="str">
        <f>IFERROR(VLOOKUP(K192,【参考】数式用２!$A$2:$AC$48,MATCH(P192,【参考】数式用２!$C$4:$AC$4,0)+2,0),"")</f>
        <v/>
      </c>
      <c r="R192" s="1077" t="s">
        <v>301</v>
      </c>
      <c r="S192" s="1065"/>
      <c r="T192" s="1068" t="s">
        <v>385</v>
      </c>
      <c r="U192" s="1065"/>
      <c r="V192" s="1068" t="s">
        <v>386</v>
      </c>
      <c r="W192" s="1065"/>
      <c r="X192" s="1068" t="s">
        <v>385</v>
      </c>
      <c r="Y192" s="1065"/>
      <c r="Z192" s="1068" t="s">
        <v>387</v>
      </c>
      <c r="AA192" s="1068" t="s">
        <v>209</v>
      </c>
      <c r="AB192" s="1068" t="str">
        <f>IF(S192&gt;=1,(W192*12+Y192)-(S192*12+U192)+1,"")</f>
        <v/>
      </c>
      <c r="AC192" s="1092" t="s">
        <v>388</v>
      </c>
      <c r="AD192" s="1071" t="str">
        <f>IFERROR(ROUNDDOWN(ROUND(L192*Q192,0)*M192,0)*AB192,"")</f>
        <v/>
      </c>
      <c r="AE192" s="1095" t="str">
        <f>IFERROR(ROUNDDOWN(ROUNDDOWN(ROUND(L192*VLOOKUP(K192,【参考】数式用２!$A$2:$AC$48,MATCH("処遇改善加算Ⅳ",【参考】数式用２!$C$4:$O$4,0)+2,0),0)*M192,0)*AB192*0.5,0), "")</f>
        <v/>
      </c>
      <c r="AF192" s="1080"/>
      <c r="AG192" s="1071" t="str">
        <f>IF(AND(AQ192&lt;&gt;"対象外", P192&lt;&gt;""),ROUNDDOWN(ROUND(L192*VLOOKUP(K192,【参考】数式用２!$A$2:$K$48,MATCH("ベア加算あり",【参考】数式用２!$C$4:$K$4,0)+2,0),0)*M192,0)*AB192,"")</f>
        <v/>
      </c>
      <c r="AH192" s="1089"/>
      <c r="AI192" s="1080"/>
      <c r="AJ192" s="1080"/>
      <c r="AK192" s="1083"/>
      <c r="AL192" s="1086"/>
      <c r="AM192" s="682" t="str">
        <f>IF(Q192="","",IF(Q192&lt;O192,"！加算の要件上は問題ありませんが、令和６年度末の加算率と比較して、令和７年度の加算率が低くなっています。",""))</f>
        <v/>
      </c>
      <c r="AN192" s="372"/>
      <c r="AO192" s="1101" t="str">
        <f>IF(K192&lt;&gt;"","Q列に色付け","")</f>
        <v/>
      </c>
      <c r="AP192" s="1064" t="str">
        <f>IF(AND(AE192&lt;&gt;0,AE192&lt;&gt;""),IF(AF192="○","入力済","未入力"),"")</f>
        <v/>
      </c>
      <c r="AQ192" s="918" t="str">
        <f>IFERROR((VLOOKUP(N192, 【参考】数式用２!$BE$5:$BE$13, 1,FALSE)), "対象外")</f>
        <v>対象外</v>
      </c>
      <c r="AR192" s="842" t="str">
        <f>IF(AG192&lt;&gt;"",IF(AH192="○","入力済","未入力"),"")</f>
        <v/>
      </c>
      <c r="AS192" s="842" t="str">
        <f>IF(AND(P192&lt;&gt;"", AI192=""), "未入力", "入力済")</f>
        <v>入力済</v>
      </c>
      <c r="AT192" s="842" t="str">
        <f>IF(AND(P192&lt;&gt;"", P192&lt;&gt;"処遇改善加算Ⅳ", AJ192=""), "未入力", "入力済")</f>
        <v>入力済</v>
      </c>
      <c r="AU192" s="842" t="str">
        <f>IFERROR(VLOOKUP(K192, 【参考】数式用２!$BB$5:$BC$48, 2, FALSE), "")</f>
        <v/>
      </c>
      <c r="AV192" s="842" t="str">
        <f>IF(AND(P192&lt;&gt;"処遇改善加算Ⅲ",P192&lt;&gt;"処遇改善加算Ⅳ", P192&lt;&gt;"", AU192&lt;&gt;"対象外"), 1,"")</f>
        <v/>
      </c>
      <c r="AW192" s="842" t="str">
        <f>IFERROR("_"&amp;VLOOKUP(K192, 【参考】数式用２!$AG$2:$AH$48, 2, FALSE), "")</f>
        <v/>
      </c>
      <c r="AX192" s="1103" t="str">
        <f>IF(AND(P192="処遇改善加算Ⅰ", AL192=""), "未入力","入力済")</f>
        <v>入力済</v>
      </c>
      <c r="AY192" s="1100" t="str">
        <f>G192</f>
        <v/>
      </c>
      <c r="AZ192"/>
      <c r="BA192"/>
      <c r="BB192"/>
      <c r="BC192"/>
      <c r="BD192"/>
      <c r="BE192"/>
      <c r="BF192"/>
      <c r="BG192"/>
    </row>
    <row r="193" spans="1:59" ht="14.25">
      <c r="A193" s="1105"/>
      <c r="B193" s="1209"/>
      <c r="C193" s="1210"/>
      <c r="D193" s="1210"/>
      <c r="E193" s="1210"/>
      <c r="F193" s="1211"/>
      <c r="G193" s="1216"/>
      <c r="H193" s="1216"/>
      <c r="I193" s="1216"/>
      <c r="J193" s="1216"/>
      <c r="K193" s="1216"/>
      <c r="L193" s="1219"/>
      <c r="M193" s="1222"/>
      <c r="N193" s="1110"/>
      <c r="O193" s="1113"/>
      <c r="P193" s="1062"/>
      <c r="Q193" s="1075"/>
      <c r="R193" s="1078"/>
      <c r="S193" s="1066"/>
      <c r="T193" s="1069"/>
      <c r="U193" s="1066"/>
      <c r="V193" s="1069"/>
      <c r="W193" s="1066"/>
      <c r="X193" s="1069"/>
      <c r="Y193" s="1066"/>
      <c r="Z193" s="1069"/>
      <c r="AA193" s="1069"/>
      <c r="AB193" s="1069"/>
      <c r="AC193" s="1093"/>
      <c r="AD193" s="1072"/>
      <c r="AE193" s="1096"/>
      <c r="AF193" s="1081"/>
      <c r="AG193" s="1072"/>
      <c r="AH193" s="1090"/>
      <c r="AI193" s="1081"/>
      <c r="AJ193" s="1081"/>
      <c r="AK193" s="1084"/>
      <c r="AL193" s="1087"/>
      <c r="AM193" s="1098"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01"/>
      <c r="AP193" s="1064"/>
      <c r="AQ193" s="919"/>
      <c r="AR193" s="842"/>
      <c r="AS193" s="842"/>
      <c r="AT193" s="842"/>
      <c r="AU193" s="842"/>
      <c r="AV193" s="842"/>
      <c r="AW193" s="842"/>
      <c r="AX193" s="1103"/>
      <c r="AY193" s="1101"/>
      <c r="AZ193"/>
      <c r="BA193"/>
      <c r="BB193"/>
      <c r="BC193"/>
      <c r="BD193"/>
      <c r="BE193"/>
      <c r="BF193"/>
      <c r="BG193"/>
    </row>
    <row r="194" spans="1:59" ht="14.25">
      <c r="A194" s="1106"/>
      <c r="B194" s="1209"/>
      <c r="C194" s="1210"/>
      <c r="D194" s="1210"/>
      <c r="E194" s="1210"/>
      <c r="F194" s="1211"/>
      <c r="G194" s="1216"/>
      <c r="H194" s="1216"/>
      <c r="I194" s="1216"/>
      <c r="J194" s="1216"/>
      <c r="K194" s="1216"/>
      <c r="L194" s="1219"/>
      <c r="M194" s="1222"/>
      <c r="N194" s="1110"/>
      <c r="O194" s="1113"/>
      <c r="P194" s="1062"/>
      <c r="Q194" s="1075"/>
      <c r="R194" s="1078"/>
      <c r="S194" s="1066"/>
      <c r="T194" s="1069"/>
      <c r="U194" s="1066"/>
      <c r="V194" s="1069"/>
      <c r="W194" s="1066"/>
      <c r="X194" s="1069"/>
      <c r="Y194" s="1066"/>
      <c r="Z194" s="1069"/>
      <c r="AA194" s="1069"/>
      <c r="AB194" s="1069"/>
      <c r="AC194" s="1093"/>
      <c r="AD194" s="1072"/>
      <c r="AE194" s="1096"/>
      <c r="AF194" s="1081"/>
      <c r="AG194" s="1072"/>
      <c r="AH194" s="1090"/>
      <c r="AI194" s="1081"/>
      <c r="AJ194" s="1081"/>
      <c r="AK194" s="1084"/>
      <c r="AL194" s="1087"/>
      <c r="AM194" s="1099"/>
      <c r="AN194" s="372"/>
      <c r="AO194" s="1101"/>
      <c r="AP194" s="1064"/>
      <c r="AQ194" s="919"/>
      <c r="AR194" s="842"/>
      <c r="AS194" s="842"/>
      <c r="AT194" s="842"/>
      <c r="AU194" s="842"/>
      <c r="AV194" s="842"/>
      <c r="AW194" s="842"/>
      <c r="AX194" s="1103"/>
      <c r="AY194" s="1101"/>
      <c r="AZ194"/>
      <c r="BA194"/>
      <c r="BB194"/>
      <c r="BC194"/>
      <c r="BD194"/>
      <c r="BE194"/>
      <c r="BF194"/>
      <c r="BG194"/>
    </row>
    <row r="195" spans="1:59" ht="30" customHeight="1" thickBot="1">
      <c r="A195" s="1107"/>
      <c r="B195" s="1212"/>
      <c r="C195" s="1213"/>
      <c r="D195" s="1213"/>
      <c r="E195" s="1213"/>
      <c r="F195" s="1214"/>
      <c r="G195" s="1217"/>
      <c r="H195" s="1217"/>
      <c r="I195" s="1217"/>
      <c r="J195" s="1217"/>
      <c r="K195" s="1217"/>
      <c r="L195" s="1220"/>
      <c r="M195" s="1223"/>
      <c r="N195" s="1111"/>
      <c r="O195" s="1114"/>
      <c r="P195" s="1063"/>
      <c r="Q195" s="1076"/>
      <c r="R195" s="1079"/>
      <c r="S195" s="1067"/>
      <c r="T195" s="1070"/>
      <c r="U195" s="1067"/>
      <c r="V195" s="1070"/>
      <c r="W195" s="1067"/>
      <c r="X195" s="1070"/>
      <c r="Y195" s="1067"/>
      <c r="Z195" s="1070"/>
      <c r="AA195" s="1070"/>
      <c r="AB195" s="1070"/>
      <c r="AC195" s="1094"/>
      <c r="AD195" s="1073"/>
      <c r="AE195" s="1097"/>
      <c r="AF195" s="1082"/>
      <c r="AG195" s="1073"/>
      <c r="AH195" s="1091"/>
      <c r="AI195" s="1082"/>
      <c r="AJ195" s="1082"/>
      <c r="AK195" s="1085"/>
      <c r="AL195" s="1088"/>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02"/>
      <c r="AP195" s="1064"/>
      <c r="AQ195" s="920"/>
      <c r="AR195" s="842"/>
      <c r="AS195" s="842"/>
      <c r="AT195" s="842"/>
      <c r="AU195" s="842"/>
      <c r="AV195" s="842"/>
      <c r="AW195" s="842"/>
      <c r="AX195" s="1103"/>
      <c r="AY195" s="1102"/>
      <c r="AZ195"/>
      <c r="BA195"/>
      <c r="BB195"/>
      <c r="BC195"/>
      <c r="BD195"/>
      <c r="BE195"/>
      <c r="BF195"/>
      <c r="BG195"/>
    </row>
    <row r="196" spans="1:59" ht="30" customHeight="1">
      <c r="A196" s="1104">
        <v>47</v>
      </c>
      <c r="B196" s="1224" t="str">
        <f>IF(基本情報入力シート!B86="", "",基本情報入力シート!B86)</f>
        <v/>
      </c>
      <c r="C196" s="1225"/>
      <c r="D196" s="1225"/>
      <c r="E196" s="1225"/>
      <c r="F196" s="1226"/>
      <c r="G196" s="1227" t="str">
        <f>IF(基本情報入力シート!L86="", "",基本情報入力シート!L86)</f>
        <v/>
      </c>
      <c r="H196" s="1227" t="str">
        <f>IF(基本情報入力シート!Q86="", "",基本情報入力シート!Q86)</f>
        <v/>
      </c>
      <c r="I196" s="1227" t="str">
        <f>IF(基本情報入力シート!V86="", "",基本情報入力シート!V86)</f>
        <v/>
      </c>
      <c r="J196" s="1227" t="str">
        <f>IF(基本情報入力シート!W86="", "",基本情報入力シート!W86)</f>
        <v/>
      </c>
      <c r="K196" s="1227" t="str">
        <f>IF(基本情報入力シート!X86="", "",基本情報入力シート!X86)</f>
        <v/>
      </c>
      <c r="L196" s="1228" t="str">
        <f>IF(基本情報入力シート!AC86=0, "",基本情報入力シート!AC86)</f>
        <v/>
      </c>
      <c r="M196" s="1221" t="str">
        <f>IF(基本情報入力シート!AD86="", "",基本情報入力シート!AD86)</f>
        <v/>
      </c>
      <c r="N196" s="1109"/>
      <c r="O196" s="1112" t="str">
        <f>IFERROR(VLOOKUP(K196,【参考】数式用２!$A$2:$AD$48,MATCH(N196,【参考】数式用２!$C$4:$AD$4,0)+2,0),"")</f>
        <v/>
      </c>
      <c r="P196" s="1061"/>
      <c r="Q196" s="1074" t="str">
        <f>IFERROR(VLOOKUP(K196,【参考】数式用２!$A$2:$AC$48,MATCH(P196,【参考】数式用２!$C$4:$AC$4,0)+2,0),"")</f>
        <v/>
      </c>
      <c r="R196" s="1077" t="s">
        <v>301</v>
      </c>
      <c r="S196" s="1065"/>
      <c r="T196" s="1068" t="s">
        <v>385</v>
      </c>
      <c r="U196" s="1065"/>
      <c r="V196" s="1068" t="s">
        <v>386</v>
      </c>
      <c r="W196" s="1065"/>
      <c r="X196" s="1068" t="s">
        <v>385</v>
      </c>
      <c r="Y196" s="1065"/>
      <c r="Z196" s="1068" t="s">
        <v>387</v>
      </c>
      <c r="AA196" s="1068" t="s">
        <v>209</v>
      </c>
      <c r="AB196" s="1068" t="str">
        <f>IF(S196&gt;=1,(W196*12+Y196)-(S196*12+U196)+1,"")</f>
        <v/>
      </c>
      <c r="AC196" s="1092" t="s">
        <v>388</v>
      </c>
      <c r="AD196" s="1071" t="str">
        <f>IFERROR(ROUNDDOWN(ROUND(L196*Q196,0)*M196,0)*AB196,"")</f>
        <v/>
      </c>
      <c r="AE196" s="1095" t="str">
        <f>IFERROR(ROUNDDOWN(ROUNDDOWN(ROUND(L196*VLOOKUP(K196,【参考】数式用２!$A$2:$AC$48,MATCH("処遇改善加算Ⅳ",【参考】数式用２!$C$4:$O$4,0)+2,0),0)*M196,0)*AB196*0.5,0), "")</f>
        <v/>
      </c>
      <c r="AF196" s="1080"/>
      <c r="AG196" s="1071" t="str">
        <f>IF(AND(AQ196&lt;&gt;"対象外", P196&lt;&gt;""),ROUNDDOWN(ROUND(L196*VLOOKUP(K196,【参考】数式用２!$A$2:$K$48,MATCH("ベア加算あり",【参考】数式用２!$C$4:$K$4,0)+2,0),0)*M196,0)*AB196,"")</f>
        <v/>
      </c>
      <c r="AH196" s="1089"/>
      <c r="AI196" s="1080"/>
      <c r="AJ196" s="1080"/>
      <c r="AK196" s="1083"/>
      <c r="AL196" s="1086"/>
      <c r="AM196" s="682" t="str">
        <f>IF(Q196="","",IF(Q196&lt;O196,"！加算の要件上は問題ありませんが、令和６年度末の加算率と比較して、令和７年度の加算率が低くなっています。",""))</f>
        <v/>
      </c>
      <c r="AN196" s="372"/>
      <c r="AO196" s="1100" t="str">
        <f>IF(K196&lt;&gt;"","Q列に色付け","")</f>
        <v/>
      </c>
      <c r="AP196" s="1064" t="str">
        <f>IF(AND(AE196&lt;&gt;0,AE196&lt;&gt;""),IF(AF196="○","入力済","未入力"),"")</f>
        <v/>
      </c>
      <c r="AQ196" s="918" t="str">
        <f>IFERROR((VLOOKUP(N196, 【参考】数式用２!$BE$5:$BE$13, 1,FALSE)), "対象外")</f>
        <v>対象外</v>
      </c>
      <c r="AR196" s="842" t="str">
        <f>IF(AG196&lt;&gt;"",IF(AH196="○","入力済","未入力"),"")</f>
        <v/>
      </c>
      <c r="AS196" s="842" t="str">
        <f>IF(AND(P196&lt;&gt;"", AI196=""), "未入力", "入力済")</f>
        <v>入力済</v>
      </c>
      <c r="AT196" s="842" t="str">
        <f>IF(AND(P196&lt;&gt;"", P196&lt;&gt;"処遇改善加算Ⅳ", AJ196=""), "未入力", "入力済")</f>
        <v>入力済</v>
      </c>
      <c r="AU196" s="842" t="str">
        <f>IFERROR(VLOOKUP(K196, 【参考】数式用２!$BB$5:$BC$48, 2, FALSE), "")</f>
        <v/>
      </c>
      <c r="AV196" s="842" t="str">
        <f>IF(AND(P196&lt;&gt;"処遇改善加算Ⅲ",P196&lt;&gt;"処遇改善加算Ⅳ", P196&lt;&gt;"", AU196&lt;&gt;"対象外"), 1,"")</f>
        <v/>
      </c>
      <c r="AW196" s="842" t="str">
        <f>IFERROR("_"&amp;VLOOKUP(K196, 【参考】数式用２!$AG$2:$AH$48, 2, FALSE), "")</f>
        <v/>
      </c>
      <c r="AX196" s="1103" t="str">
        <f>IF(AND(P196="処遇改善加算Ⅰ", AL196=""), "未入力","入力済")</f>
        <v>入力済</v>
      </c>
      <c r="AY196" s="1100" t="str">
        <f>G196</f>
        <v/>
      </c>
      <c r="AZ196"/>
      <c r="BA196"/>
      <c r="BB196"/>
      <c r="BC196"/>
      <c r="BD196"/>
      <c r="BE196"/>
      <c r="BF196"/>
      <c r="BG196"/>
    </row>
    <row r="197" spans="1:59" ht="14.25">
      <c r="A197" s="1105"/>
      <c r="B197" s="1209"/>
      <c r="C197" s="1210"/>
      <c r="D197" s="1210"/>
      <c r="E197" s="1210"/>
      <c r="F197" s="1211"/>
      <c r="G197" s="1216"/>
      <c r="H197" s="1216"/>
      <c r="I197" s="1216"/>
      <c r="J197" s="1216"/>
      <c r="K197" s="1216"/>
      <c r="L197" s="1219"/>
      <c r="M197" s="1222"/>
      <c r="N197" s="1110"/>
      <c r="O197" s="1113"/>
      <c r="P197" s="1062"/>
      <c r="Q197" s="1075"/>
      <c r="R197" s="1078"/>
      <c r="S197" s="1066"/>
      <c r="T197" s="1069"/>
      <c r="U197" s="1066"/>
      <c r="V197" s="1069"/>
      <c r="W197" s="1066"/>
      <c r="X197" s="1069"/>
      <c r="Y197" s="1066"/>
      <c r="Z197" s="1069"/>
      <c r="AA197" s="1069"/>
      <c r="AB197" s="1069"/>
      <c r="AC197" s="1093"/>
      <c r="AD197" s="1072"/>
      <c r="AE197" s="1096"/>
      <c r="AF197" s="1081"/>
      <c r="AG197" s="1072"/>
      <c r="AH197" s="1090"/>
      <c r="AI197" s="1081"/>
      <c r="AJ197" s="1081"/>
      <c r="AK197" s="1084"/>
      <c r="AL197" s="1087"/>
      <c r="AM197" s="1098"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01"/>
      <c r="AP197" s="1064"/>
      <c r="AQ197" s="919"/>
      <c r="AR197" s="842"/>
      <c r="AS197" s="842"/>
      <c r="AT197" s="842"/>
      <c r="AU197" s="842"/>
      <c r="AV197" s="842"/>
      <c r="AW197" s="842"/>
      <c r="AX197" s="1103"/>
      <c r="AY197" s="1101"/>
      <c r="AZ197"/>
      <c r="BA197"/>
      <c r="BB197"/>
      <c r="BC197"/>
      <c r="BD197"/>
      <c r="BE197"/>
      <c r="BF197"/>
      <c r="BG197"/>
    </row>
    <row r="198" spans="1:59" ht="14.25">
      <c r="A198" s="1106"/>
      <c r="B198" s="1209"/>
      <c r="C198" s="1210"/>
      <c r="D198" s="1210"/>
      <c r="E198" s="1210"/>
      <c r="F198" s="1211"/>
      <c r="G198" s="1216"/>
      <c r="H198" s="1216"/>
      <c r="I198" s="1216"/>
      <c r="J198" s="1216"/>
      <c r="K198" s="1216"/>
      <c r="L198" s="1219"/>
      <c r="M198" s="1222"/>
      <c r="N198" s="1110"/>
      <c r="O198" s="1113"/>
      <c r="P198" s="1062"/>
      <c r="Q198" s="1075"/>
      <c r="R198" s="1078"/>
      <c r="S198" s="1066"/>
      <c r="T198" s="1069"/>
      <c r="U198" s="1066"/>
      <c r="V198" s="1069"/>
      <c r="W198" s="1066"/>
      <c r="X198" s="1069"/>
      <c r="Y198" s="1066"/>
      <c r="Z198" s="1069"/>
      <c r="AA198" s="1069"/>
      <c r="AB198" s="1069"/>
      <c r="AC198" s="1093"/>
      <c r="AD198" s="1072"/>
      <c r="AE198" s="1096"/>
      <c r="AF198" s="1081"/>
      <c r="AG198" s="1072"/>
      <c r="AH198" s="1090"/>
      <c r="AI198" s="1081"/>
      <c r="AJ198" s="1081"/>
      <c r="AK198" s="1084"/>
      <c r="AL198" s="1087"/>
      <c r="AM198" s="1099"/>
      <c r="AN198" s="372"/>
      <c r="AO198" s="1101"/>
      <c r="AP198" s="1064"/>
      <c r="AQ198" s="919"/>
      <c r="AR198" s="842"/>
      <c r="AS198" s="842"/>
      <c r="AT198" s="842"/>
      <c r="AU198" s="842"/>
      <c r="AV198" s="842"/>
      <c r="AW198" s="842"/>
      <c r="AX198" s="1103"/>
      <c r="AY198" s="1101"/>
      <c r="AZ198"/>
      <c r="BA198"/>
      <c r="BB198"/>
      <c r="BC198"/>
      <c r="BD198"/>
      <c r="BE198"/>
      <c r="BF198"/>
      <c r="BG198"/>
    </row>
    <row r="199" spans="1:59" ht="30" customHeight="1" thickBot="1">
      <c r="A199" s="1107"/>
      <c r="B199" s="1212"/>
      <c r="C199" s="1213"/>
      <c r="D199" s="1213"/>
      <c r="E199" s="1213"/>
      <c r="F199" s="1214"/>
      <c r="G199" s="1217"/>
      <c r="H199" s="1217"/>
      <c r="I199" s="1217"/>
      <c r="J199" s="1217"/>
      <c r="K199" s="1217"/>
      <c r="L199" s="1220"/>
      <c r="M199" s="1223"/>
      <c r="N199" s="1111"/>
      <c r="O199" s="1114"/>
      <c r="P199" s="1063"/>
      <c r="Q199" s="1076"/>
      <c r="R199" s="1079"/>
      <c r="S199" s="1067"/>
      <c r="T199" s="1070"/>
      <c r="U199" s="1067"/>
      <c r="V199" s="1070"/>
      <c r="W199" s="1067"/>
      <c r="X199" s="1070"/>
      <c r="Y199" s="1067"/>
      <c r="Z199" s="1070"/>
      <c r="AA199" s="1070"/>
      <c r="AB199" s="1070"/>
      <c r="AC199" s="1094"/>
      <c r="AD199" s="1073"/>
      <c r="AE199" s="1097"/>
      <c r="AF199" s="1082"/>
      <c r="AG199" s="1073"/>
      <c r="AH199" s="1091"/>
      <c r="AI199" s="1082"/>
      <c r="AJ199" s="1082"/>
      <c r="AK199" s="1085"/>
      <c r="AL199" s="1088"/>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02"/>
      <c r="AP199" s="1064"/>
      <c r="AQ199" s="920"/>
      <c r="AR199" s="842"/>
      <c r="AS199" s="842"/>
      <c r="AT199" s="842"/>
      <c r="AU199" s="842"/>
      <c r="AV199" s="842"/>
      <c r="AW199" s="842"/>
      <c r="AX199" s="1103"/>
      <c r="AY199" s="1102"/>
      <c r="AZ199"/>
      <c r="BA199"/>
      <c r="BB199"/>
      <c r="BC199"/>
      <c r="BD199"/>
      <c r="BE199"/>
      <c r="BF199"/>
      <c r="BG199"/>
    </row>
    <row r="200" spans="1:59" ht="30" customHeight="1">
      <c r="A200" s="1104">
        <v>48</v>
      </c>
      <c r="B200" s="1224" t="str">
        <f>IF(基本情報入力シート!B87="", "",基本情報入力シート!B87)</f>
        <v/>
      </c>
      <c r="C200" s="1225"/>
      <c r="D200" s="1225"/>
      <c r="E200" s="1225"/>
      <c r="F200" s="1226"/>
      <c r="G200" s="1227" t="str">
        <f>IF(基本情報入力シート!L87="", "",基本情報入力シート!L87)</f>
        <v/>
      </c>
      <c r="H200" s="1227" t="str">
        <f>IF(基本情報入力シート!Q87="", "",基本情報入力シート!Q87)</f>
        <v/>
      </c>
      <c r="I200" s="1227" t="str">
        <f>IF(基本情報入力シート!V87="", "",基本情報入力シート!V87)</f>
        <v/>
      </c>
      <c r="J200" s="1227" t="str">
        <f>IF(基本情報入力シート!W87="", "",基本情報入力シート!W87)</f>
        <v/>
      </c>
      <c r="K200" s="1227" t="str">
        <f>IF(基本情報入力シート!X87="", "",基本情報入力シート!X87)</f>
        <v/>
      </c>
      <c r="L200" s="1228" t="str">
        <f>IF(基本情報入力シート!AC87=0, "",基本情報入力シート!AC87)</f>
        <v/>
      </c>
      <c r="M200" s="1221" t="str">
        <f>IF(基本情報入力シート!AD87="", "",基本情報入力シート!AD87)</f>
        <v/>
      </c>
      <c r="N200" s="1109"/>
      <c r="O200" s="1112" t="str">
        <f>IFERROR(VLOOKUP(K200,【参考】数式用２!$A$2:$AD$48,MATCH(N200,【参考】数式用２!$C$4:$AD$4,0)+2,0),"")</f>
        <v/>
      </c>
      <c r="P200" s="1061"/>
      <c r="Q200" s="1074" t="str">
        <f>IFERROR(VLOOKUP(K200,【参考】数式用２!$A$2:$AC$48,MATCH(P200,【参考】数式用２!$C$4:$AC$4,0)+2,0),"")</f>
        <v/>
      </c>
      <c r="R200" s="1077" t="s">
        <v>301</v>
      </c>
      <c r="S200" s="1065"/>
      <c r="T200" s="1068" t="s">
        <v>385</v>
      </c>
      <c r="U200" s="1065"/>
      <c r="V200" s="1068" t="s">
        <v>386</v>
      </c>
      <c r="W200" s="1065"/>
      <c r="X200" s="1068" t="s">
        <v>385</v>
      </c>
      <c r="Y200" s="1065"/>
      <c r="Z200" s="1068" t="s">
        <v>387</v>
      </c>
      <c r="AA200" s="1068" t="s">
        <v>209</v>
      </c>
      <c r="AB200" s="1068" t="str">
        <f>IF(S200&gt;=1,(W200*12+Y200)-(S200*12+U200)+1,"")</f>
        <v/>
      </c>
      <c r="AC200" s="1092" t="s">
        <v>388</v>
      </c>
      <c r="AD200" s="1071" t="str">
        <f>IFERROR(ROUNDDOWN(ROUND(L200*Q200,0)*M200,0)*AB200,"")</f>
        <v/>
      </c>
      <c r="AE200" s="1095" t="str">
        <f>IFERROR(ROUNDDOWN(ROUNDDOWN(ROUND(L200*VLOOKUP(K200,【参考】数式用２!$A$2:$AC$48,MATCH("処遇改善加算Ⅳ",【参考】数式用２!$C$4:$O$4,0)+2,0),0)*M200,0)*AB200*0.5,0), "")</f>
        <v/>
      </c>
      <c r="AF200" s="1080"/>
      <c r="AG200" s="1071" t="str">
        <f>IF(AND(AQ200&lt;&gt;"対象外", P200&lt;&gt;""),ROUNDDOWN(ROUND(L200*VLOOKUP(K200,【参考】数式用２!$A$2:$K$48,MATCH("ベア加算あり",【参考】数式用２!$C$4:$K$4,0)+2,0),0)*M200,0)*AB200,"")</f>
        <v/>
      </c>
      <c r="AH200" s="1089"/>
      <c r="AI200" s="1080"/>
      <c r="AJ200" s="1080"/>
      <c r="AK200" s="1083"/>
      <c r="AL200" s="1086"/>
      <c r="AM200" s="682" t="str">
        <f>IF(Q200="","",IF(Q200&lt;O200,"！加算の要件上は問題ありませんが、令和６年度末の加算率と比較して、令和７年度の加算率が低くなっています。",""))</f>
        <v/>
      </c>
      <c r="AN200" s="372"/>
      <c r="AO200" s="1100" t="str">
        <f>IF(K200&lt;&gt;"","Q列に色付け","")</f>
        <v/>
      </c>
      <c r="AP200" s="1064" t="str">
        <f>IF(AND(AE200&lt;&gt;0,AE200&lt;&gt;""),IF(AF200="○","入力済","未入力"),"")</f>
        <v/>
      </c>
      <c r="AQ200" s="918" t="str">
        <f>IFERROR((VLOOKUP(N200, 【参考】数式用２!$BE$5:$BE$13, 1,FALSE)), "対象外")</f>
        <v>対象外</v>
      </c>
      <c r="AR200" s="842" t="str">
        <f>IF(AG200&lt;&gt;"",IF(AH200="○","入力済","未入力"),"")</f>
        <v/>
      </c>
      <c r="AS200" s="842" t="str">
        <f>IF(AND(P200&lt;&gt;"", AI200=""), "未入力", "入力済")</f>
        <v>入力済</v>
      </c>
      <c r="AT200" s="842" t="str">
        <f>IF(AND(P200&lt;&gt;"", P200&lt;&gt;"処遇改善加算Ⅳ", AJ200=""), "未入力", "入力済")</f>
        <v>入力済</v>
      </c>
      <c r="AU200" s="842" t="str">
        <f>IFERROR(VLOOKUP(K200, 【参考】数式用２!$BB$5:$BC$48, 2, FALSE), "")</f>
        <v/>
      </c>
      <c r="AV200" s="842" t="str">
        <f>IF(AND(P200&lt;&gt;"処遇改善加算Ⅲ",P200&lt;&gt;"処遇改善加算Ⅳ", P200&lt;&gt;"", AU200&lt;&gt;"対象外"), 1,"")</f>
        <v/>
      </c>
      <c r="AW200" s="842" t="str">
        <f>IFERROR("_"&amp;VLOOKUP(K200, 【参考】数式用２!$AG$2:$AH$48, 2, FALSE), "")</f>
        <v/>
      </c>
      <c r="AX200" s="1103" t="str">
        <f>IF(AND(P200="処遇改善加算Ⅰ", AL200=""), "未入力","入力済")</f>
        <v>入力済</v>
      </c>
      <c r="AY200" s="1100" t="str">
        <f>G200</f>
        <v/>
      </c>
      <c r="AZ200"/>
      <c r="BA200"/>
      <c r="BB200"/>
      <c r="BC200"/>
      <c r="BD200"/>
      <c r="BE200"/>
      <c r="BF200"/>
      <c r="BG200"/>
    </row>
    <row r="201" spans="1:59" ht="14.25">
      <c r="A201" s="1105"/>
      <c r="B201" s="1209"/>
      <c r="C201" s="1210"/>
      <c r="D201" s="1210"/>
      <c r="E201" s="1210"/>
      <c r="F201" s="1211"/>
      <c r="G201" s="1216"/>
      <c r="H201" s="1216"/>
      <c r="I201" s="1216"/>
      <c r="J201" s="1216"/>
      <c r="K201" s="1216"/>
      <c r="L201" s="1219"/>
      <c r="M201" s="1222"/>
      <c r="N201" s="1110"/>
      <c r="O201" s="1113"/>
      <c r="P201" s="1062"/>
      <c r="Q201" s="1075"/>
      <c r="R201" s="1078"/>
      <c r="S201" s="1066"/>
      <c r="T201" s="1069"/>
      <c r="U201" s="1066"/>
      <c r="V201" s="1069"/>
      <c r="W201" s="1066"/>
      <c r="X201" s="1069"/>
      <c r="Y201" s="1066"/>
      <c r="Z201" s="1069"/>
      <c r="AA201" s="1069"/>
      <c r="AB201" s="1069"/>
      <c r="AC201" s="1093"/>
      <c r="AD201" s="1072"/>
      <c r="AE201" s="1096"/>
      <c r="AF201" s="1081"/>
      <c r="AG201" s="1072"/>
      <c r="AH201" s="1090"/>
      <c r="AI201" s="1081"/>
      <c r="AJ201" s="1081"/>
      <c r="AK201" s="1084"/>
      <c r="AL201" s="1087"/>
      <c r="AM201" s="1098"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01"/>
      <c r="AP201" s="1064"/>
      <c r="AQ201" s="919"/>
      <c r="AR201" s="842"/>
      <c r="AS201" s="842"/>
      <c r="AT201" s="842"/>
      <c r="AU201" s="842"/>
      <c r="AV201" s="842"/>
      <c r="AW201" s="842"/>
      <c r="AX201" s="1103"/>
      <c r="AY201" s="1101"/>
      <c r="AZ201"/>
      <c r="BA201"/>
      <c r="BB201"/>
      <c r="BC201"/>
      <c r="BD201"/>
      <c r="BE201"/>
      <c r="BF201"/>
      <c r="BG201"/>
    </row>
    <row r="202" spans="1:59" ht="14.25">
      <c r="A202" s="1106"/>
      <c r="B202" s="1209"/>
      <c r="C202" s="1210"/>
      <c r="D202" s="1210"/>
      <c r="E202" s="1210"/>
      <c r="F202" s="1211"/>
      <c r="G202" s="1216"/>
      <c r="H202" s="1216"/>
      <c r="I202" s="1216"/>
      <c r="J202" s="1216"/>
      <c r="K202" s="1216"/>
      <c r="L202" s="1219"/>
      <c r="M202" s="1222"/>
      <c r="N202" s="1110"/>
      <c r="O202" s="1113"/>
      <c r="P202" s="1062"/>
      <c r="Q202" s="1075"/>
      <c r="R202" s="1078"/>
      <c r="S202" s="1066"/>
      <c r="T202" s="1069"/>
      <c r="U202" s="1066"/>
      <c r="V202" s="1069"/>
      <c r="W202" s="1066"/>
      <c r="X202" s="1069"/>
      <c r="Y202" s="1066"/>
      <c r="Z202" s="1069"/>
      <c r="AA202" s="1069"/>
      <c r="AB202" s="1069"/>
      <c r="AC202" s="1093"/>
      <c r="AD202" s="1072"/>
      <c r="AE202" s="1096"/>
      <c r="AF202" s="1081"/>
      <c r="AG202" s="1072"/>
      <c r="AH202" s="1090"/>
      <c r="AI202" s="1081"/>
      <c r="AJ202" s="1081"/>
      <c r="AK202" s="1084"/>
      <c r="AL202" s="1087"/>
      <c r="AM202" s="1099"/>
      <c r="AN202" s="372"/>
      <c r="AO202" s="1101"/>
      <c r="AP202" s="1064"/>
      <c r="AQ202" s="919"/>
      <c r="AR202" s="842"/>
      <c r="AS202" s="842"/>
      <c r="AT202" s="842"/>
      <c r="AU202" s="842"/>
      <c r="AV202" s="842"/>
      <c r="AW202" s="842"/>
      <c r="AX202" s="1103"/>
      <c r="AY202" s="1101"/>
      <c r="AZ202"/>
      <c r="BA202"/>
      <c r="BB202"/>
      <c r="BC202"/>
      <c r="BD202"/>
      <c r="BE202"/>
      <c r="BF202"/>
      <c r="BG202"/>
    </row>
    <row r="203" spans="1:59" ht="30" customHeight="1" thickBot="1">
      <c r="A203" s="1107"/>
      <c r="B203" s="1212"/>
      <c r="C203" s="1213"/>
      <c r="D203" s="1213"/>
      <c r="E203" s="1213"/>
      <c r="F203" s="1214"/>
      <c r="G203" s="1217"/>
      <c r="H203" s="1217"/>
      <c r="I203" s="1217"/>
      <c r="J203" s="1217"/>
      <c r="K203" s="1217"/>
      <c r="L203" s="1220"/>
      <c r="M203" s="1223"/>
      <c r="N203" s="1111"/>
      <c r="O203" s="1114"/>
      <c r="P203" s="1063"/>
      <c r="Q203" s="1076"/>
      <c r="R203" s="1079"/>
      <c r="S203" s="1067"/>
      <c r="T203" s="1070"/>
      <c r="U203" s="1067"/>
      <c r="V203" s="1070"/>
      <c r="W203" s="1067"/>
      <c r="X203" s="1070"/>
      <c r="Y203" s="1067"/>
      <c r="Z203" s="1070"/>
      <c r="AA203" s="1070"/>
      <c r="AB203" s="1070"/>
      <c r="AC203" s="1094"/>
      <c r="AD203" s="1073"/>
      <c r="AE203" s="1097"/>
      <c r="AF203" s="1082"/>
      <c r="AG203" s="1073"/>
      <c r="AH203" s="1091"/>
      <c r="AI203" s="1082"/>
      <c r="AJ203" s="1082"/>
      <c r="AK203" s="1085"/>
      <c r="AL203" s="1088"/>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02"/>
      <c r="AP203" s="1064"/>
      <c r="AQ203" s="920"/>
      <c r="AR203" s="842"/>
      <c r="AS203" s="842"/>
      <c r="AT203" s="842"/>
      <c r="AU203" s="842"/>
      <c r="AV203" s="842"/>
      <c r="AW203" s="842"/>
      <c r="AX203" s="1103"/>
      <c r="AY203" s="1102"/>
      <c r="AZ203"/>
      <c r="BA203"/>
      <c r="BB203"/>
      <c r="BC203"/>
      <c r="BD203"/>
      <c r="BE203"/>
      <c r="BF203"/>
      <c r="BG203"/>
    </row>
    <row r="204" spans="1:59" ht="30" customHeight="1">
      <c r="A204" s="1104">
        <v>49</v>
      </c>
      <c r="B204" s="1224" t="str">
        <f>IF(基本情報入力シート!B88="", "",基本情報入力シート!B88)</f>
        <v/>
      </c>
      <c r="C204" s="1225"/>
      <c r="D204" s="1225"/>
      <c r="E204" s="1225"/>
      <c r="F204" s="1226"/>
      <c r="G204" s="1227" t="str">
        <f>IF(基本情報入力シート!L88="", "",基本情報入力シート!L88)</f>
        <v/>
      </c>
      <c r="H204" s="1227" t="str">
        <f>IF(基本情報入力シート!Q88="", "",基本情報入力シート!Q88)</f>
        <v/>
      </c>
      <c r="I204" s="1227" t="str">
        <f>IF(基本情報入力シート!V88="", "",基本情報入力シート!V88)</f>
        <v/>
      </c>
      <c r="J204" s="1227" t="str">
        <f>IF(基本情報入力シート!W88="", "",基本情報入力シート!W88)</f>
        <v/>
      </c>
      <c r="K204" s="1227" t="str">
        <f>IF(基本情報入力シート!X88="", "",基本情報入力シート!X88)</f>
        <v/>
      </c>
      <c r="L204" s="1228" t="str">
        <f>IF(基本情報入力シート!AC88=0, "",基本情報入力シート!AC88)</f>
        <v/>
      </c>
      <c r="M204" s="1221" t="str">
        <f>IF(基本情報入力シート!AD88="", "",基本情報入力シート!AD88)</f>
        <v/>
      </c>
      <c r="N204" s="1109"/>
      <c r="O204" s="1112" t="str">
        <f>IFERROR(VLOOKUP(K204,【参考】数式用２!$A$2:$AD$48,MATCH(N204,【参考】数式用２!$C$4:$AD$4,0)+2,0),"")</f>
        <v/>
      </c>
      <c r="P204" s="1061"/>
      <c r="Q204" s="1074" t="str">
        <f>IFERROR(VLOOKUP(K204,【参考】数式用２!$A$2:$AC$48,MATCH(P204,【参考】数式用２!$C$4:$AC$4,0)+2,0),"")</f>
        <v/>
      </c>
      <c r="R204" s="1077" t="s">
        <v>301</v>
      </c>
      <c r="S204" s="1065"/>
      <c r="T204" s="1068" t="s">
        <v>385</v>
      </c>
      <c r="U204" s="1065"/>
      <c r="V204" s="1068" t="s">
        <v>386</v>
      </c>
      <c r="W204" s="1065"/>
      <c r="X204" s="1068" t="s">
        <v>385</v>
      </c>
      <c r="Y204" s="1065"/>
      <c r="Z204" s="1068" t="s">
        <v>387</v>
      </c>
      <c r="AA204" s="1068" t="s">
        <v>209</v>
      </c>
      <c r="AB204" s="1068" t="str">
        <f>IF(S204&gt;=1,(W204*12+Y204)-(S204*12+U204)+1,"")</f>
        <v/>
      </c>
      <c r="AC204" s="1092" t="s">
        <v>388</v>
      </c>
      <c r="AD204" s="1071" t="str">
        <f>IFERROR(ROUNDDOWN(ROUND(L204*Q204,0)*M204,0)*AB204,"")</f>
        <v/>
      </c>
      <c r="AE204" s="1095" t="str">
        <f>IFERROR(ROUNDDOWN(ROUNDDOWN(ROUND(L204*VLOOKUP(K204,【参考】数式用２!$A$2:$AC$48,MATCH("処遇改善加算Ⅳ",【参考】数式用２!$C$4:$O$4,0)+2,0),0)*M204,0)*AB204*0.5,0), "")</f>
        <v/>
      </c>
      <c r="AF204" s="1080"/>
      <c r="AG204" s="1071" t="str">
        <f>IF(AND(AQ204&lt;&gt;"対象外", P204&lt;&gt;""),ROUNDDOWN(ROUND(L204*VLOOKUP(K204,【参考】数式用２!$A$2:$K$48,MATCH("ベア加算あり",【参考】数式用２!$C$4:$K$4,0)+2,0),0)*M204,0)*AB204,"")</f>
        <v/>
      </c>
      <c r="AH204" s="1089"/>
      <c r="AI204" s="1080"/>
      <c r="AJ204" s="1080"/>
      <c r="AK204" s="1083"/>
      <c r="AL204" s="1086"/>
      <c r="AM204" s="682" t="str">
        <f>IF(Q204="","",IF(Q204&lt;O204,"！加算の要件上は問題ありませんが、令和６年度末の加算率と比較して、令和７年度の加算率が低くなっています。",""))</f>
        <v/>
      </c>
      <c r="AN204" s="372"/>
      <c r="AO204" s="1100" t="str">
        <f>IF(K204&lt;&gt;"","Q列に色付け","")</f>
        <v/>
      </c>
      <c r="AP204" s="1064" t="str">
        <f>IF(AND(AE204&lt;&gt;0,AE204&lt;&gt;""),IF(AF204="○","入力済","未入力"),"")</f>
        <v/>
      </c>
      <c r="AQ204" s="918" t="str">
        <f>IFERROR((VLOOKUP(N204, 【参考】数式用２!$BE$5:$BE$13, 1,FALSE)), "対象外")</f>
        <v>対象外</v>
      </c>
      <c r="AR204" s="842" t="str">
        <f>IF(AG204&lt;&gt;"",IF(AH204="○","入力済","未入力"),"")</f>
        <v/>
      </c>
      <c r="AS204" s="842" t="str">
        <f>IF(AND(P204&lt;&gt;"", AI204=""), "未入力", "入力済")</f>
        <v>入力済</v>
      </c>
      <c r="AT204" s="842" t="str">
        <f>IF(AND(P204&lt;&gt;"", P204&lt;&gt;"処遇改善加算Ⅳ", AJ204=""), "未入力", "入力済")</f>
        <v>入力済</v>
      </c>
      <c r="AU204" s="842" t="str">
        <f>IFERROR(VLOOKUP(K204, 【参考】数式用２!$BB$5:$BC$48, 2, FALSE), "")</f>
        <v/>
      </c>
      <c r="AV204" s="842" t="str">
        <f>IF(AND(P204&lt;&gt;"処遇改善加算Ⅲ",P204&lt;&gt;"処遇改善加算Ⅳ", P204&lt;&gt;"", AU204&lt;&gt;"対象外"), 1,"")</f>
        <v/>
      </c>
      <c r="AW204" s="842" t="str">
        <f>IFERROR("_"&amp;VLOOKUP(K204, 【参考】数式用２!$AG$2:$AH$48, 2, FALSE), "")</f>
        <v/>
      </c>
      <c r="AX204" s="1103" t="str">
        <f>IF(AND(P204="処遇改善加算Ⅰ", AL204=""), "未入力","入力済")</f>
        <v>入力済</v>
      </c>
      <c r="AY204" s="1100" t="str">
        <f>G204</f>
        <v/>
      </c>
      <c r="AZ204"/>
      <c r="BA204"/>
      <c r="BB204"/>
      <c r="BC204"/>
      <c r="BD204"/>
      <c r="BE204"/>
      <c r="BF204"/>
      <c r="BG204"/>
    </row>
    <row r="205" spans="1:59" ht="14.25">
      <c r="A205" s="1105"/>
      <c r="B205" s="1209"/>
      <c r="C205" s="1210"/>
      <c r="D205" s="1210"/>
      <c r="E205" s="1210"/>
      <c r="F205" s="1211"/>
      <c r="G205" s="1216"/>
      <c r="H205" s="1216"/>
      <c r="I205" s="1216"/>
      <c r="J205" s="1216"/>
      <c r="K205" s="1216"/>
      <c r="L205" s="1219"/>
      <c r="M205" s="1222"/>
      <c r="N205" s="1110"/>
      <c r="O205" s="1113"/>
      <c r="P205" s="1062"/>
      <c r="Q205" s="1075"/>
      <c r="R205" s="1078"/>
      <c r="S205" s="1066"/>
      <c r="T205" s="1069"/>
      <c r="U205" s="1066"/>
      <c r="V205" s="1069"/>
      <c r="W205" s="1066"/>
      <c r="X205" s="1069"/>
      <c r="Y205" s="1066"/>
      <c r="Z205" s="1069"/>
      <c r="AA205" s="1069"/>
      <c r="AB205" s="1069"/>
      <c r="AC205" s="1093"/>
      <c r="AD205" s="1072"/>
      <c r="AE205" s="1096"/>
      <c r="AF205" s="1081"/>
      <c r="AG205" s="1072"/>
      <c r="AH205" s="1090"/>
      <c r="AI205" s="1081"/>
      <c r="AJ205" s="1081"/>
      <c r="AK205" s="1084"/>
      <c r="AL205" s="1087"/>
      <c r="AM205" s="1098"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01"/>
      <c r="AP205" s="1064"/>
      <c r="AQ205" s="919"/>
      <c r="AR205" s="842"/>
      <c r="AS205" s="842"/>
      <c r="AT205" s="842"/>
      <c r="AU205" s="842"/>
      <c r="AV205" s="842"/>
      <c r="AW205" s="842"/>
      <c r="AX205" s="1103"/>
      <c r="AY205" s="1101"/>
      <c r="AZ205"/>
      <c r="BA205"/>
      <c r="BB205"/>
      <c r="BC205"/>
      <c r="BD205"/>
      <c r="BE205"/>
      <c r="BF205"/>
      <c r="BG205"/>
    </row>
    <row r="206" spans="1:59" ht="14.25">
      <c r="A206" s="1106"/>
      <c r="B206" s="1209"/>
      <c r="C206" s="1210"/>
      <c r="D206" s="1210"/>
      <c r="E206" s="1210"/>
      <c r="F206" s="1211"/>
      <c r="G206" s="1216"/>
      <c r="H206" s="1216"/>
      <c r="I206" s="1216"/>
      <c r="J206" s="1216"/>
      <c r="K206" s="1216"/>
      <c r="L206" s="1219"/>
      <c r="M206" s="1222"/>
      <c r="N206" s="1110"/>
      <c r="O206" s="1113"/>
      <c r="P206" s="1062"/>
      <c r="Q206" s="1075"/>
      <c r="R206" s="1078"/>
      <c r="S206" s="1066"/>
      <c r="T206" s="1069"/>
      <c r="U206" s="1066"/>
      <c r="V206" s="1069"/>
      <c r="W206" s="1066"/>
      <c r="X206" s="1069"/>
      <c r="Y206" s="1066"/>
      <c r="Z206" s="1069"/>
      <c r="AA206" s="1069"/>
      <c r="AB206" s="1069"/>
      <c r="AC206" s="1093"/>
      <c r="AD206" s="1072"/>
      <c r="AE206" s="1096"/>
      <c r="AF206" s="1081"/>
      <c r="AG206" s="1072"/>
      <c r="AH206" s="1090"/>
      <c r="AI206" s="1081"/>
      <c r="AJ206" s="1081"/>
      <c r="AK206" s="1084"/>
      <c r="AL206" s="1087"/>
      <c r="AM206" s="1099"/>
      <c r="AN206" s="372"/>
      <c r="AO206" s="1101"/>
      <c r="AP206" s="1064"/>
      <c r="AQ206" s="919"/>
      <c r="AR206" s="842"/>
      <c r="AS206" s="842"/>
      <c r="AT206" s="842"/>
      <c r="AU206" s="842"/>
      <c r="AV206" s="842"/>
      <c r="AW206" s="842"/>
      <c r="AX206" s="1103"/>
      <c r="AY206" s="1101"/>
      <c r="AZ206"/>
      <c r="BA206"/>
      <c r="BB206"/>
      <c r="BC206"/>
      <c r="BD206"/>
      <c r="BE206"/>
      <c r="BF206"/>
      <c r="BG206"/>
    </row>
    <row r="207" spans="1:59" ht="30" customHeight="1" thickBot="1">
      <c r="A207" s="1107"/>
      <c r="B207" s="1212"/>
      <c r="C207" s="1213"/>
      <c r="D207" s="1213"/>
      <c r="E207" s="1213"/>
      <c r="F207" s="1214"/>
      <c r="G207" s="1217"/>
      <c r="H207" s="1217"/>
      <c r="I207" s="1217"/>
      <c r="J207" s="1217"/>
      <c r="K207" s="1217"/>
      <c r="L207" s="1220"/>
      <c r="M207" s="1223"/>
      <c r="N207" s="1111"/>
      <c r="O207" s="1114"/>
      <c r="P207" s="1063"/>
      <c r="Q207" s="1076"/>
      <c r="R207" s="1079"/>
      <c r="S207" s="1067"/>
      <c r="T207" s="1070"/>
      <c r="U207" s="1067"/>
      <c r="V207" s="1070"/>
      <c r="W207" s="1067"/>
      <c r="X207" s="1070"/>
      <c r="Y207" s="1067"/>
      <c r="Z207" s="1070"/>
      <c r="AA207" s="1070"/>
      <c r="AB207" s="1070"/>
      <c r="AC207" s="1094"/>
      <c r="AD207" s="1073"/>
      <c r="AE207" s="1097"/>
      <c r="AF207" s="1082"/>
      <c r="AG207" s="1073"/>
      <c r="AH207" s="1091"/>
      <c r="AI207" s="1082"/>
      <c r="AJ207" s="1082"/>
      <c r="AK207" s="1085"/>
      <c r="AL207" s="1088"/>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02"/>
      <c r="AP207" s="1064"/>
      <c r="AQ207" s="920"/>
      <c r="AR207" s="842"/>
      <c r="AS207" s="842"/>
      <c r="AT207" s="842"/>
      <c r="AU207" s="842"/>
      <c r="AV207" s="842"/>
      <c r="AW207" s="842"/>
      <c r="AX207" s="1103"/>
      <c r="AY207" s="1102"/>
      <c r="AZ207"/>
      <c r="BA207"/>
      <c r="BB207"/>
      <c r="BC207"/>
      <c r="BD207"/>
      <c r="BE207"/>
      <c r="BF207"/>
      <c r="BG207"/>
    </row>
    <row r="208" spans="1:59" ht="30" customHeight="1">
      <c r="A208" s="1104">
        <v>50</v>
      </c>
      <c r="B208" s="1224" t="str">
        <f>IF(基本情報入力シート!B89="", "",基本情報入力シート!B89)</f>
        <v/>
      </c>
      <c r="C208" s="1225"/>
      <c r="D208" s="1225"/>
      <c r="E208" s="1225"/>
      <c r="F208" s="1226"/>
      <c r="G208" s="1227" t="str">
        <f>IF(基本情報入力シート!L89="", "",基本情報入力シート!L89)</f>
        <v/>
      </c>
      <c r="H208" s="1227" t="str">
        <f>IF(基本情報入力シート!Q89="", "",基本情報入力シート!Q89)</f>
        <v/>
      </c>
      <c r="I208" s="1227" t="str">
        <f>IF(基本情報入力シート!V89="", "",基本情報入力シート!V89)</f>
        <v/>
      </c>
      <c r="J208" s="1227" t="str">
        <f>IF(基本情報入力シート!W89="", "",基本情報入力シート!W89)</f>
        <v/>
      </c>
      <c r="K208" s="1227" t="str">
        <f>IF(基本情報入力シート!X89="", "",基本情報入力シート!X89)</f>
        <v/>
      </c>
      <c r="L208" s="1228" t="str">
        <f>IF(基本情報入力シート!AC89=0, "",基本情報入力シート!AC89)</f>
        <v/>
      </c>
      <c r="M208" s="1221" t="str">
        <f>IF(基本情報入力シート!AD89="", "",基本情報入力シート!AD89)</f>
        <v/>
      </c>
      <c r="N208" s="1109"/>
      <c r="O208" s="1112" t="str">
        <f>IFERROR(VLOOKUP(K208,【参考】数式用２!$A$2:$AD$48,MATCH(N208,【参考】数式用２!$C$4:$AD$4,0)+2,0),"")</f>
        <v/>
      </c>
      <c r="P208" s="1061"/>
      <c r="Q208" s="1074" t="str">
        <f>IFERROR(VLOOKUP(K208,【参考】数式用２!$A$2:$AC$48,MATCH(P208,【参考】数式用２!$C$4:$AC$4,0)+2,0),"")</f>
        <v/>
      </c>
      <c r="R208" s="1077" t="s">
        <v>301</v>
      </c>
      <c r="S208" s="1065"/>
      <c r="T208" s="1068" t="s">
        <v>385</v>
      </c>
      <c r="U208" s="1065"/>
      <c r="V208" s="1068" t="s">
        <v>386</v>
      </c>
      <c r="W208" s="1065"/>
      <c r="X208" s="1068" t="s">
        <v>385</v>
      </c>
      <c r="Y208" s="1065"/>
      <c r="Z208" s="1068" t="s">
        <v>387</v>
      </c>
      <c r="AA208" s="1068" t="s">
        <v>209</v>
      </c>
      <c r="AB208" s="1068" t="str">
        <f>IF(S208&gt;=1,(W208*12+Y208)-(S208*12+U208)+1,"")</f>
        <v/>
      </c>
      <c r="AC208" s="1092" t="s">
        <v>388</v>
      </c>
      <c r="AD208" s="1071" t="str">
        <f>IFERROR(ROUNDDOWN(ROUND(L208*Q208,0)*M208,0)*AB208,"")</f>
        <v/>
      </c>
      <c r="AE208" s="1095" t="str">
        <f>IFERROR(ROUNDDOWN(ROUNDDOWN(ROUND(L208*VLOOKUP(K208,【参考】数式用２!$A$2:$AC$48,MATCH("処遇改善加算Ⅳ",【参考】数式用２!$C$4:$O$4,0)+2,0),0)*M208,0)*AB208*0.5,0), "")</f>
        <v/>
      </c>
      <c r="AF208" s="1080"/>
      <c r="AG208" s="1071" t="str">
        <f>IF(AND(AQ208&lt;&gt;"対象外", P208&lt;&gt;""),ROUNDDOWN(ROUND(L208*VLOOKUP(K208,【参考】数式用２!$A$2:$K$48,MATCH("ベア加算あり",【参考】数式用２!$C$4:$K$4,0)+2,0),0)*M208,0)*AB208,"")</f>
        <v/>
      </c>
      <c r="AH208" s="1089"/>
      <c r="AI208" s="1080"/>
      <c r="AJ208" s="1080"/>
      <c r="AK208" s="1083"/>
      <c r="AL208" s="1086"/>
      <c r="AM208" s="682" t="str">
        <f>IF(Q208="","",IF(Q208&lt;O208,"！加算の要件上は問題ありませんが、令和６年度末の加算率と比較して、令和７年度の加算率が低くなっています。",""))</f>
        <v/>
      </c>
      <c r="AN208" s="372"/>
      <c r="AO208" s="1100" t="str">
        <f>IF(K208&lt;&gt;"","Q列に色付け","")</f>
        <v/>
      </c>
      <c r="AP208" s="1064" t="str">
        <f>IF(AND(AE208&lt;&gt;0,AE208&lt;&gt;""),IF(AF208="○","入力済","未入力"),"")</f>
        <v/>
      </c>
      <c r="AQ208" s="918" t="str">
        <f>IFERROR((VLOOKUP(N208, 【参考】数式用２!$BE$5:$BE$13, 1,FALSE)), "対象外")</f>
        <v>対象外</v>
      </c>
      <c r="AR208" s="842" t="str">
        <f>IF(AG208&lt;&gt;"",IF(AH208="○","入力済","未入力"),"")</f>
        <v/>
      </c>
      <c r="AS208" s="842" t="str">
        <f>IF(AND(P208&lt;&gt;"", AI208=""), "未入力", "入力済")</f>
        <v>入力済</v>
      </c>
      <c r="AT208" s="842" t="str">
        <f>IF(AND(P208&lt;&gt;"", P208&lt;&gt;"処遇改善加算Ⅳ", AJ208=""), "未入力", "入力済")</f>
        <v>入力済</v>
      </c>
      <c r="AU208" s="842" t="str">
        <f>IFERROR(VLOOKUP(K208, 【参考】数式用２!$BB$5:$BC$48, 2, FALSE), "")</f>
        <v/>
      </c>
      <c r="AV208" s="842" t="str">
        <f>IF(AND(P208&lt;&gt;"処遇改善加算Ⅲ",P208&lt;&gt;"処遇改善加算Ⅳ", P208&lt;&gt;"", AU208&lt;&gt;"対象外"), 1,"")</f>
        <v/>
      </c>
      <c r="AW208" s="842" t="str">
        <f>IFERROR("_"&amp;VLOOKUP(K208, 【参考】数式用２!$AG$2:$AH$48, 2, FALSE), "")</f>
        <v/>
      </c>
      <c r="AX208" s="1103" t="str">
        <f>IF(AND(P208="処遇改善加算Ⅰ", AL208=""), "未入力","入力済")</f>
        <v>入力済</v>
      </c>
      <c r="AY208" s="1100" t="str">
        <f>G208</f>
        <v/>
      </c>
      <c r="AZ208"/>
      <c r="BA208"/>
      <c r="BB208"/>
      <c r="BC208"/>
      <c r="BD208"/>
      <c r="BE208"/>
      <c r="BF208"/>
      <c r="BG208"/>
    </row>
    <row r="209" spans="1:59" ht="14.25">
      <c r="A209" s="1105"/>
      <c r="B209" s="1209"/>
      <c r="C209" s="1210"/>
      <c r="D209" s="1210"/>
      <c r="E209" s="1210"/>
      <c r="F209" s="1211"/>
      <c r="G209" s="1216"/>
      <c r="H209" s="1216"/>
      <c r="I209" s="1216"/>
      <c r="J209" s="1216"/>
      <c r="K209" s="1216"/>
      <c r="L209" s="1219"/>
      <c r="M209" s="1222"/>
      <c r="N209" s="1110"/>
      <c r="O209" s="1113"/>
      <c r="P209" s="1062"/>
      <c r="Q209" s="1075"/>
      <c r="R209" s="1078"/>
      <c r="S209" s="1066"/>
      <c r="T209" s="1069"/>
      <c r="U209" s="1066"/>
      <c r="V209" s="1069"/>
      <c r="W209" s="1066"/>
      <c r="X209" s="1069"/>
      <c r="Y209" s="1066"/>
      <c r="Z209" s="1069"/>
      <c r="AA209" s="1069"/>
      <c r="AB209" s="1069"/>
      <c r="AC209" s="1093"/>
      <c r="AD209" s="1072"/>
      <c r="AE209" s="1096"/>
      <c r="AF209" s="1081"/>
      <c r="AG209" s="1072"/>
      <c r="AH209" s="1090"/>
      <c r="AI209" s="1081"/>
      <c r="AJ209" s="1081"/>
      <c r="AK209" s="1084"/>
      <c r="AL209" s="1087"/>
      <c r="AM209" s="1098"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01"/>
      <c r="AP209" s="1064"/>
      <c r="AQ209" s="919"/>
      <c r="AR209" s="842"/>
      <c r="AS209" s="842"/>
      <c r="AT209" s="842"/>
      <c r="AU209" s="842"/>
      <c r="AV209" s="842"/>
      <c r="AW209" s="842"/>
      <c r="AX209" s="1103"/>
      <c r="AY209" s="1101"/>
      <c r="AZ209"/>
      <c r="BA209"/>
      <c r="BB209"/>
      <c r="BC209"/>
      <c r="BD209"/>
      <c r="BE209"/>
      <c r="BF209"/>
      <c r="BG209"/>
    </row>
    <row r="210" spans="1:59" ht="14.25">
      <c r="A210" s="1106"/>
      <c r="B210" s="1209"/>
      <c r="C210" s="1210"/>
      <c r="D210" s="1210"/>
      <c r="E210" s="1210"/>
      <c r="F210" s="1211"/>
      <c r="G210" s="1216"/>
      <c r="H210" s="1216"/>
      <c r="I210" s="1216"/>
      <c r="J210" s="1216"/>
      <c r="K210" s="1216"/>
      <c r="L210" s="1219"/>
      <c r="M210" s="1222"/>
      <c r="N210" s="1110"/>
      <c r="O210" s="1113"/>
      <c r="P210" s="1062"/>
      <c r="Q210" s="1075"/>
      <c r="R210" s="1078"/>
      <c r="S210" s="1066"/>
      <c r="T210" s="1069"/>
      <c r="U210" s="1066"/>
      <c r="V210" s="1069"/>
      <c r="W210" s="1066"/>
      <c r="X210" s="1069"/>
      <c r="Y210" s="1066"/>
      <c r="Z210" s="1069"/>
      <c r="AA210" s="1069"/>
      <c r="AB210" s="1069"/>
      <c r="AC210" s="1093"/>
      <c r="AD210" s="1072"/>
      <c r="AE210" s="1096"/>
      <c r="AF210" s="1081"/>
      <c r="AG210" s="1072"/>
      <c r="AH210" s="1090"/>
      <c r="AI210" s="1081"/>
      <c r="AJ210" s="1081"/>
      <c r="AK210" s="1084"/>
      <c r="AL210" s="1087"/>
      <c r="AM210" s="1099"/>
      <c r="AN210" s="372"/>
      <c r="AO210" s="1101"/>
      <c r="AP210" s="1064"/>
      <c r="AQ210" s="919"/>
      <c r="AR210" s="842"/>
      <c r="AS210" s="842"/>
      <c r="AT210" s="842"/>
      <c r="AU210" s="842"/>
      <c r="AV210" s="842"/>
      <c r="AW210" s="842"/>
      <c r="AX210" s="1103"/>
      <c r="AY210" s="1101"/>
      <c r="AZ210"/>
      <c r="BA210"/>
      <c r="BB210"/>
      <c r="BC210"/>
      <c r="BD210"/>
      <c r="BE210"/>
      <c r="BF210"/>
      <c r="BG210"/>
    </row>
    <row r="211" spans="1:59" ht="30" customHeight="1" thickBot="1">
      <c r="A211" s="1107"/>
      <c r="B211" s="1212"/>
      <c r="C211" s="1213"/>
      <c r="D211" s="1213"/>
      <c r="E211" s="1213"/>
      <c r="F211" s="1214"/>
      <c r="G211" s="1217"/>
      <c r="H211" s="1217"/>
      <c r="I211" s="1217"/>
      <c r="J211" s="1217"/>
      <c r="K211" s="1217"/>
      <c r="L211" s="1220"/>
      <c r="M211" s="1223"/>
      <c r="N211" s="1111"/>
      <c r="O211" s="1114"/>
      <c r="P211" s="1063"/>
      <c r="Q211" s="1076"/>
      <c r="R211" s="1079"/>
      <c r="S211" s="1067"/>
      <c r="T211" s="1070"/>
      <c r="U211" s="1067"/>
      <c r="V211" s="1070"/>
      <c r="W211" s="1067"/>
      <c r="X211" s="1070"/>
      <c r="Y211" s="1067"/>
      <c r="Z211" s="1070"/>
      <c r="AA211" s="1070"/>
      <c r="AB211" s="1070"/>
      <c r="AC211" s="1094"/>
      <c r="AD211" s="1073"/>
      <c r="AE211" s="1097"/>
      <c r="AF211" s="1082"/>
      <c r="AG211" s="1073"/>
      <c r="AH211" s="1091"/>
      <c r="AI211" s="1082"/>
      <c r="AJ211" s="1082"/>
      <c r="AK211" s="1085"/>
      <c r="AL211" s="1088"/>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02"/>
      <c r="AP211" s="1064"/>
      <c r="AQ211" s="920"/>
      <c r="AR211" s="842"/>
      <c r="AS211" s="842"/>
      <c r="AT211" s="842"/>
      <c r="AU211" s="842"/>
      <c r="AV211" s="842"/>
      <c r="AW211" s="842"/>
      <c r="AX211" s="1103"/>
      <c r="AY211" s="1102"/>
      <c r="AZ211"/>
      <c r="BA211"/>
      <c r="BB211"/>
      <c r="BC211"/>
      <c r="BD211"/>
      <c r="BE211"/>
      <c r="BF211"/>
      <c r="BG211"/>
    </row>
    <row r="212" spans="1:59" ht="30" customHeight="1">
      <c r="A212" s="1104">
        <v>51</v>
      </c>
      <c r="B212" s="1224" t="str">
        <f>IF(基本情報入力シート!B90="", "",基本情報入力シート!B90)</f>
        <v/>
      </c>
      <c r="C212" s="1225"/>
      <c r="D212" s="1225"/>
      <c r="E212" s="1225"/>
      <c r="F212" s="1226"/>
      <c r="G212" s="1227" t="str">
        <f>IF(基本情報入力シート!L90="", "",基本情報入力シート!L90)</f>
        <v/>
      </c>
      <c r="H212" s="1227" t="str">
        <f>IF(基本情報入力シート!Q90="", "",基本情報入力シート!Q90)</f>
        <v/>
      </c>
      <c r="I212" s="1227" t="str">
        <f>IF(基本情報入力シート!V90="", "",基本情報入力シート!V90)</f>
        <v/>
      </c>
      <c r="J212" s="1227" t="str">
        <f>IF(基本情報入力シート!W90="", "",基本情報入力シート!W90)</f>
        <v/>
      </c>
      <c r="K212" s="1227" t="str">
        <f>IF(基本情報入力シート!X90="", "",基本情報入力シート!X90)</f>
        <v/>
      </c>
      <c r="L212" s="1228" t="str">
        <f>IF(基本情報入力シート!AC90=0, "",基本情報入力シート!AC90)</f>
        <v/>
      </c>
      <c r="M212" s="1221" t="str">
        <f>IF(基本情報入力シート!AD90="", "",基本情報入力シート!AD90)</f>
        <v/>
      </c>
      <c r="N212" s="1109"/>
      <c r="O212" s="1112" t="str">
        <f>IFERROR(VLOOKUP(K212,【参考】数式用２!$A$2:$AD$48,MATCH(N212,【参考】数式用２!$C$4:$AD$4,0)+2,0),"")</f>
        <v/>
      </c>
      <c r="P212" s="1061"/>
      <c r="Q212" s="1074" t="str">
        <f>IFERROR(VLOOKUP(K212,【参考】数式用２!$A$2:$AC$48,MATCH(P212,【参考】数式用２!$C$4:$AC$4,0)+2,0),"")</f>
        <v/>
      </c>
      <c r="R212" s="1077" t="s">
        <v>301</v>
      </c>
      <c r="S212" s="1065"/>
      <c r="T212" s="1068" t="s">
        <v>385</v>
      </c>
      <c r="U212" s="1065"/>
      <c r="V212" s="1068" t="s">
        <v>386</v>
      </c>
      <c r="W212" s="1065"/>
      <c r="X212" s="1068" t="s">
        <v>385</v>
      </c>
      <c r="Y212" s="1065"/>
      <c r="Z212" s="1068" t="s">
        <v>387</v>
      </c>
      <c r="AA212" s="1068" t="s">
        <v>209</v>
      </c>
      <c r="AB212" s="1068" t="str">
        <f>IF(S212&gt;=1,(W212*12+Y212)-(S212*12+U212)+1,"")</f>
        <v/>
      </c>
      <c r="AC212" s="1092" t="s">
        <v>388</v>
      </c>
      <c r="AD212" s="1071" t="str">
        <f>IFERROR(ROUNDDOWN(ROUND(L212*Q212,0)*M212,0)*AB212,"")</f>
        <v/>
      </c>
      <c r="AE212" s="1095" t="str">
        <f>IFERROR(ROUNDDOWN(ROUNDDOWN(ROUND(L212*VLOOKUP(K212,【参考】数式用２!$A$2:$AC$48,MATCH("処遇改善加算Ⅳ",【参考】数式用２!$C$4:$O$4,0)+2,0),0)*M212,0)*AB212*0.5,0), "")</f>
        <v/>
      </c>
      <c r="AF212" s="1080"/>
      <c r="AG212" s="1071" t="str">
        <f>IF(AND(AQ212&lt;&gt;"対象外", P212&lt;&gt;""),ROUNDDOWN(ROUND(L212*VLOOKUP(K212,【参考】数式用２!$A$2:$K$48,MATCH("ベア加算あり",【参考】数式用２!$C$4:$K$4,0)+2,0),0)*M212,0)*AB212,"")</f>
        <v/>
      </c>
      <c r="AH212" s="1089"/>
      <c r="AI212" s="1080"/>
      <c r="AJ212" s="1080"/>
      <c r="AK212" s="1083"/>
      <c r="AL212" s="1086"/>
      <c r="AM212" s="682" t="str">
        <f>IF(Q212="","",IF(Q212&lt;O212,"！加算の要件上は問題ありませんが、令和６年度末の加算率と比較して、令和７年度の加算率が低くなっています。",""))</f>
        <v/>
      </c>
      <c r="AN212" s="372"/>
      <c r="AO212" s="1100" t="str">
        <f>IF(K212&lt;&gt;"","Q列に色付け","")</f>
        <v/>
      </c>
      <c r="AP212" s="1064" t="str">
        <f>IF(AND(AE212&lt;&gt;0,AE212&lt;&gt;""),IF(AF212="○","入力済","未入力"),"")</f>
        <v/>
      </c>
      <c r="AQ212" s="918" t="str">
        <f>IFERROR((VLOOKUP(N212, 【参考】数式用２!$BE$5:$BE$13, 1,FALSE)), "対象外")</f>
        <v>対象外</v>
      </c>
      <c r="AR212" s="842" t="str">
        <f>IF(AG212&lt;&gt;"",IF(AH212="○","入力済","未入力"),"")</f>
        <v/>
      </c>
      <c r="AS212" s="842" t="str">
        <f>IF(AND(P212&lt;&gt;"", AI212=""), "未入力", "入力済")</f>
        <v>入力済</v>
      </c>
      <c r="AT212" s="842" t="str">
        <f>IF(AND(P212&lt;&gt;"", P212&lt;&gt;"処遇改善加算Ⅳ", AJ212=""), "未入力", "入力済")</f>
        <v>入力済</v>
      </c>
      <c r="AU212" s="842" t="str">
        <f>IFERROR(VLOOKUP(K212, 【参考】数式用２!$BB$5:$BC$48, 2, FALSE), "")</f>
        <v/>
      </c>
      <c r="AV212" s="842" t="str">
        <f>IF(AND(P212&lt;&gt;"処遇改善加算Ⅲ",P212&lt;&gt;"処遇改善加算Ⅳ", P212&lt;&gt;"", AU212&lt;&gt;"対象外"), 1,"")</f>
        <v/>
      </c>
      <c r="AW212" s="842" t="str">
        <f>IFERROR("_"&amp;VLOOKUP(K212, 【参考】数式用２!$AG$2:$AH$48, 2, FALSE), "")</f>
        <v/>
      </c>
      <c r="AX212" s="1103" t="str">
        <f>IF(AND(P212="処遇改善加算Ⅰ", AL212=""), "未入力","入力済")</f>
        <v>入力済</v>
      </c>
      <c r="AY212" s="1100" t="str">
        <f>G212</f>
        <v/>
      </c>
      <c r="AZ212"/>
      <c r="BA212"/>
      <c r="BB212"/>
      <c r="BC212"/>
      <c r="BD212"/>
      <c r="BE212"/>
      <c r="BF212"/>
      <c r="BG212"/>
    </row>
    <row r="213" spans="1:59" ht="14.25">
      <c r="A213" s="1105"/>
      <c r="B213" s="1209"/>
      <c r="C213" s="1210"/>
      <c r="D213" s="1210"/>
      <c r="E213" s="1210"/>
      <c r="F213" s="1211"/>
      <c r="G213" s="1216"/>
      <c r="H213" s="1216"/>
      <c r="I213" s="1216"/>
      <c r="J213" s="1216"/>
      <c r="K213" s="1216"/>
      <c r="L213" s="1219"/>
      <c r="M213" s="1222"/>
      <c r="N213" s="1110"/>
      <c r="O213" s="1113"/>
      <c r="P213" s="1062"/>
      <c r="Q213" s="1075"/>
      <c r="R213" s="1078"/>
      <c r="S213" s="1066"/>
      <c r="T213" s="1069"/>
      <c r="U213" s="1066"/>
      <c r="V213" s="1069"/>
      <c r="W213" s="1066"/>
      <c r="X213" s="1069"/>
      <c r="Y213" s="1066"/>
      <c r="Z213" s="1069"/>
      <c r="AA213" s="1069"/>
      <c r="AB213" s="1069"/>
      <c r="AC213" s="1093"/>
      <c r="AD213" s="1072"/>
      <c r="AE213" s="1096"/>
      <c r="AF213" s="1081"/>
      <c r="AG213" s="1072"/>
      <c r="AH213" s="1090"/>
      <c r="AI213" s="1081"/>
      <c r="AJ213" s="1081"/>
      <c r="AK213" s="1084"/>
      <c r="AL213" s="1087"/>
      <c r="AM213" s="1098"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01"/>
      <c r="AP213" s="1064"/>
      <c r="AQ213" s="919"/>
      <c r="AR213" s="842"/>
      <c r="AS213" s="842"/>
      <c r="AT213" s="842"/>
      <c r="AU213" s="842"/>
      <c r="AV213" s="842"/>
      <c r="AW213" s="842"/>
      <c r="AX213" s="1103"/>
      <c r="AY213" s="1101"/>
      <c r="AZ213"/>
      <c r="BA213"/>
      <c r="BB213"/>
      <c r="BC213"/>
      <c r="BD213"/>
      <c r="BE213"/>
      <c r="BF213"/>
      <c r="BG213"/>
    </row>
    <row r="214" spans="1:59" ht="14.25">
      <c r="A214" s="1106"/>
      <c r="B214" s="1209"/>
      <c r="C214" s="1210"/>
      <c r="D214" s="1210"/>
      <c r="E214" s="1210"/>
      <c r="F214" s="1211"/>
      <c r="G214" s="1216"/>
      <c r="H214" s="1216"/>
      <c r="I214" s="1216"/>
      <c r="J214" s="1216"/>
      <c r="K214" s="1216"/>
      <c r="L214" s="1219"/>
      <c r="M214" s="1222"/>
      <c r="N214" s="1110"/>
      <c r="O214" s="1113"/>
      <c r="P214" s="1062"/>
      <c r="Q214" s="1075"/>
      <c r="R214" s="1078"/>
      <c r="S214" s="1066"/>
      <c r="T214" s="1069"/>
      <c r="U214" s="1066"/>
      <c r="V214" s="1069"/>
      <c r="W214" s="1066"/>
      <c r="X214" s="1069"/>
      <c r="Y214" s="1066"/>
      <c r="Z214" s="1069"/>
      <c r="AA214" s="1069"/>
      <c r="AB214" s="1069"/>
      <c r="AC214" s="1093"/>
      <c r="AD214" s="1072"/>
      <c r="AE214" s="1096"/>
      <c r="AF214" s="1081"/>
      <c r="AG214" s="1072"/>
      <c r="AH214" s="1090"/>
      <c r="AI214" s="1081"/>
      <c r="AJ214" s="1081"/>
      <c r="AK214" s="1084"/>
      <c r="AL214" s="1087"/>
      <c r="AM214" s="1099"/>
      <c r="AN214" s="372"/>
      <c r="AO214" s="1101"/>
      <c r="AP214" s="1064"/>
      <c r="AQ214" s="919"/>
      <c r="AR214" s="842"/>
      <c r="AS214" s="842"/>
      <c r="AT214" s="842"/>
      <c r="AU214" s="842"/>
      <c r="AV214" s="842"/>
      <c r="AW214" s="842"/>
      <c r="AX214" s="1103"/>
      <c r="AY214" s="1101"/>
      <c r="AZ214"/>
      <c r="BA214"/>
      <c r="BB214"/>
      <c r="BC214"/>
      <c r="BD214"/>
      <c r="BE214"/>
      <c r="BF214"/>
      <c r="BG214"/>
    </row>
    <row r="215" spans="1:59" ht="30" customHeight="1" thickBot="1">
      <c r="A215" s="1107"/>
      <c r="B215" s="1212"/>
      <c r="C215" s="1213"/>
      <c r="D215" s="1213"/>
      <c r="E215" s="1213"/>
      <c r="F215" s="1214"/>
      <c r="G215" s="1217"/>
      <c r="H215" s="1217"/>
      <c r="I215" s="1217"/>
      <c r="J215" s="1217"/>
      <c r="K215" s="1217"/>
      <c r="L215" s="1220"/>
      <c r="M215" s="1223"/>
      <c r="N215" s="1111"/>
      <c r="O215" s="1114"/>
      <c r="P215" s="1063"/>
      <c r="Q215" s="1076"/>
      <c r="R215" s="1079"/>
      <c r="S215" s="1067"/>
      <c r="T215" s="1070"/>
      <c r="U215" s="1067"/>
      <c r="V215" s="1070"/>
      <c r="W215" s="1067"/>
      <c r="X215" s="1070"/>
      <c r="Y215" s="1067"/>
      <c r="Z215" s="1070"/>
      <c r="AA215" s="1070"/>
      <c r="AB215" s="1070"/>
      <c r="AC215" s="1094"/>
      <c r="AD215" s="1073"/>
      <c r="AE215" s="1097"/>
      <c r="AF215" s="1082"/>
      <c r="AG215" s="1073"/>
      <c r="AH215" s="1091"/>
      <c r="AI215" s="1082"/>
      <c r="AJ215" s="1082"/>
      <c r="AK215" s="1085"/>
      <c r="AL215" s="1088"/>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02"/>
      <c r="AP215" s="1064"/>
      <c r="AQ215" s="920"/>
      <c r="AR215" s="842"/>
      <c r="AS215" s="842"/>
      <c r="AT215" s="842"/>
      <c r="AU215" s="842"/>
      <c r="AV215" s="842"/>
      <c r="AW215" s="842"/>
      <c r="AX215" s="1103"/>
      <c r="AY215" s="1102"/>
      <c r="AZ215"/>
      <c r="BA215"/>
      <c r="BB215"/>
      <c r="BC215"/>
      <c r="BD215"/>
      <c r="BE215"/>
      <c r="BF215"/>
      <c r="BG215"/>
    </row>
    <row r="216" spans="1:59" ht="30" customHeight="1">
      <c r="A216" s="1104">
        <v>52</v>
      </c>
      <c r="B216" s="1224" t="str">
        <f>IF(基本情報入力シート!B91="", "",基本情報入力シート!B91)</f>
        <v/>
      </c>
      <c r="C216" s="1225"/>
      <c r="D216" s="1225"/>
      <c r="E216" s="1225"/>
      <c r="F216" s="1226"/>
      <c r="G216" s="1227" t="str">
        <f>IF(基本情報入力シート!L91="", "",基本情報入力シート!L91)</f>
        <v/>
      </c>
      <c r="H216" s="1227" t="str">
        <f>IF(基本情報入力シート!Q91="", "",基本情報入力シート!Q91)</f>
        <v/>
      </c>
      <c r="I216" s="1227" t="str">
        <f>IF(基本情報入力シート!V91="", "",基本情報入力シート!V91)</f>
        <v/>
      </c>
      <c r="J216" s="1227" t="str">
        <f>IF(基本情報入力シート!W91="", "",基本情報入力シート!W91)</f>
        <v/>
      </c>
      <c r="K216" s="1227" t="str">
        <f>IF(基本情報入力シート!X91="", "",基本情報入力シート!X91)</f>
        <v/>
      </c>
      <c r="L216" s="1228" t="str">
        <f>IF(基本情報入力シート!AC91=0, "",基本情報入力シート!AC91)</f>
        <v/>
      </c>
      <c r="M216" s="1221" t="str">
        <f>IF(基本情報入力シート!AD91="", "",基本情報入力シート!AD91)</f>
        <v/>
      </c>
      <c r="N216" s="1109"/>
      <c r="O216" s="1112" t="str">
        <f>IFERROR(VLOOKUP(K216,【参考】数式用２!$A$2:$AD$48,MATCH(N216,【参考】数式用２!$C$4:$AD$4,0)+2,0),"")</f>
        <v/>
      </c>
      <c r="P216" s="1061"/>
      <c r="Q216" s="1074" t="str">
        <f>IFERROR(VLOOKUP(K216,【参考】数式用２!$A$2:$AC$48,MATCH(P216,【参考】数式用２!$C$4:$AC$4,0)+2,0),"")</f>
        <v/>
      </c>
      <c r="R216" s="1077" t="s">
        <v>301</v>
      </c>
      <c r="S216" s="1065"/>
      <c r="T216" s="1068" t="s">
        <v>385</v>
      </c>
      <c r="U216" s="1065"/>
      <c r="V216" s="1068" t="s">
        <v>386</v>
      </c>
      <c r="W216" s="1065"/>
      <c r="X216" s="1068" t="s">
        <v>385</v>
      </c>
      <c r="Y216" s="1065"/>
      <c r="Z216" s="1068" t="s">
        <v>387</v>
      </c>
      <c r="AA216" s="1068" t="s">
        <v>209</v>
      </c>
      <c r="AB216" s="1068" t="str">
        <f>IF(S216&gt;=1,(W216*12+Y216)-(S216*12+U216)+1,"")</f>
        <v/>
      </c>
      <c r="AC216" s="1092" t="s">
        <v>388</v>
      </c>
      <c r="AD216" s="1071" t="str">
        <f>IFERROR(ROUNDDOWN(ROUND(L216*Q216,0)*M216,0)*AB216,"")</f>
        <v/>
      </c>
      <c r="AE216" s="1095" t="str">
        <f>IFERROR(ROUNDDOWN(ROUNDDOWN(ROUND(L216*VLOOKUP(K216,【参考】数式用２!$A$2:$AC$48,MATCH("処遇改善加算Ⅳ",【参考】数式用２!$C$4:$O$4,0)+2,0),0)*M216,0)*AB216*0.5,0), "")</f>
        <v/>
      </c>
      <c r="AF216" s="1080"/>
      <c r="AG216" s="1071" t="str">
        <f>IF(AND(AQ216&lt;&gt;"対象外", P216&lt;&gt;""),ROUNDDOWN(ROUND(L216*VLOOKUP(K216,【参考】数式用２!$A$2:$K$48,MATCH("ベア加算あり",【参考】数式用２!$C$4:$K$4,0)+2,0),0)*M216,0)*AB216,"")</f>
        <v/>
      </c>
      <c r="AH216" s="1089"/>
      <c r="AI216" s="1080"/>
      <c r="AJ216" s="1080"/>
      <c r="AK216" s="1083"/>
      <c r="AL216" s="1086"/>
      <c r="AM216" s="682" t="str">
        <f>IF(Q216="","",IF(Q216&lt;O216,"！加算の要件上は問題ありませんが、令和６年度末の加算率と比較して、令和７年度の加算率が低くなっています。",""))</f>
        <v/>
      </c>
      <c r="AN216" s="372"/>
      <c r="AO216" s="1100" t="str">
        <f>IF(K216&lt;&gt;"","Q列に色付け","")</f>
        <v/>
      </c>
      <c r="AP216" s="1064" t="str">
        <f>IF(AND(AE216&lt;&gt;0,AE216&lt;&gt;""),IF(AF216="○","入力済","未入力"),"")</f>
        <v/>
      </c>
      <c r="AQ216" s="918" t="str">
        <f>IFERROR((VLOOKUP(N216, 【参考】数式用２!$BE$5:$BE$13, 1,FALSE)), "対象外")</f>
        <v>対象外</v>
      </c>
      <c r="AR216" s="842" t="str">
        <f>IF(AG216&lt;&gt;"",IF(AH216="○","入力済","未入力"),"")</f>
        <v/>
      </c>
      <c r="AS216" s="842" t="str">
        <f>IF(AND(P216&lt;&gt;"", AI216=""), "未入力", "入力済")</f>
        <v>入力済</v>
      </c>
      <c r="AT216" s="842" t="str">
        <f>IF(AND(P216&lt;&gt;"", P216&lt;&gt;"処遇改善加算Ⅳ", AJ216=""), "未入力", "入力済")</f>
        <v>入力済</v>
      </c>
      <c r="AU216" s="842" t="str">
        <f>IFERROR(VLOOKUP(K216, 【参考】数式用２!$BB$5:$BC$48, 2, FALSE), "")</f>
        <v/>
      </c>
      <c r="AV216" s="842" t="str">
        <f>IF(AND(P216&lt;&gt;"処遇改善加算Ⅲ",P216&lt;&gt;"処遇改善加算Ⅳ", P216&lt;&gt;"", AU216&lt;&gt;"対象外"), 1,"")</f>
        <v/>
      </c>
      <c r="AW216" s="842" t="str">
        <f>IFERROR("_"&amp;VLOOKUP(K216, 【参考】数式用２!$AG$2:$AH$48, 2, FALSE), "")</f>
        <v/>
      </c>
      <c r="AX216" s="1103" t="str">
        <f>IF(AND(P216="処遇改善加算Ⅰ", AL216=""), "未入力","入力済")</f>
        <v>入力済</v>
      </c>
      <c r="AY216" s="1100" t="str">
        <f>G216</f>
        <v/>
      </c>
      <c r="AZ216"/>
      <c r="BA216"/>
      <c r="BB216"/>
      <c r="BC216"/>
      <c r="BD216"/>
      <c r="BE216"/>
      <c r="BF216"/>
      <c r="BG216"/>
    </row>
    <row r="217" spans="1:59" ht="14.25">
      <c r="A217" s="1105"/>
      <c r="B217" s="1209"/>
      <c r="C217" s="1210"/>
      <c r="D217" s="1210"/>
      <c r="E217" s="1210"/>
      <c r="F217" s="1211"/>
      <c r="G217" s="1216"/>
      <c r="H217" s="1216"/>
      <c r="I217" s="1216"/>
      <c r="J217" s="1216"/>
      <c r="K217" s="1216"/>
      <c r="L217" s="1219"/>
      <c r="M217" s="1222"/>
      <c r="N217" s="1110"/>
      <c r="O217" s="1113"/>
      <c r="P217" s="1062"/>
      <c r="Q217" s="1075"/>
      <c r="R217" s="1078"/>
      <c r="S217" s="1066"/>
      <c r="T217" s="1069"/>
      <c r="U217" s="1066"/>
      <c r="V217" s="1069"/>
      <c r="W217" s="1066"/>
      <c r="X217" s="1069"/>
      <c r="Y217" s="1066"/>
      <c r="Z217" s="1069"/>
      <c r="AA217" s="1069"/>
      <c r="AB217" s="1069"/>
      <c r="AC217" s="1093"/>
      <c r="AD217" s="1072"/>
      <c r="AE217" s="1096"/>
      <c r="AF217" s="1081"/>
      <c r="AG217" s="1072"/>
      <c r="AH217" s="1090"/>
      <c r="AI217" s="1081"/>
      <c r="AJ217" s="1081"/>
      <c r="AK217" s="1084"/>
      <c r="AL217" s="1087"/>
      <c r="AM217" s="1098"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01"/>
      <c r="AP217" s="1064"/>
      <c r="AQ217" s="919"/>
      <c r="AR217" s="842"/>
      <c r="AS217" s="842"/>
      <c r="AT217" s="842"/>
      <c r="AU217" s="842"/>
      <c r="AV217" s="842"/>
      <c r="AW217" s="842"/>
      <c r="AX217" s="1103"/>
      <c r="AY217" s="1101"/>
      <c r="AZ217"/>
      <c r="BA217"/>
      <c r="BB217"/>
      <c r="BC217"/>
      <c r="BD217"/>
      <c r="BE217"/>
      <c r="BF217"/>
      <c r="BG217"/>
    </row>
    <row r="218" spans="1:59" ht="14.25">
      <c r="A218" s="1106"/>
      <c r="B218" s="1209"/>
      <c r="C218" s="1210"/>
      <c r="D218" s="1210"/>
      <c r="E218" s="1210"/>
      <c r="F218" s="1211"/>
      <c r="G218" s="1216"/>
      <c r="H218" s="1216"/>
      <c r="I218" s="1216"/>
      <c r="J218" s="1216"/>
      <c r="K218" s="1216"/>
      <c r="L218" s="1219"/>
      <c r="M218" s="1222"/>
      <c r="N218" s="1110"/>
      <c r="O218" s="1113"/>
      <c r="P218" s="1062"/>
      <c r="Q218" s="1075"/>
      <c r="R218" s="1078"/>
      <c r="S218" s="1066"/>
      <c r="T218" s="1069"/>
      <c r="U218" s="1066"/>
      <c r="V218" s="1069"/>
      <c r="W218" s="1066"/>
      <c r="X218" s="1069"/>
      <c r="Y218" s="1066"/>
      <c r="Z218" s="1069"/>
      <c r="AA218" s="1069"/>
      <c r="AB218" s="1069"/>
      <c r="AC218" s="1093"/>
      <c r="AD218" s="1072"/>
      <c r="AE218" s="1096"/>
      <c r="AF218" s="1081"/>
      <c r="AG218" s="1072"/>
      <c r="AH218" s="1090"/>
      <c r="AI218" s="1081"/>
      <c r="AJ218" s="1081"/>
      <c r="AK218" s="1084"/>
      <c r="AL218" s="1087"/>
      <c r="AM218" s="1099"/>
      <c r="AN218" s="372"/>
      <c r="AO218" s="1101"/>
      <c r="AP218" s="1064"/>
      <c r="AQ218" s="919"/>
      <c r="AR218" s="842"/>
      <c r="AS218" s="842"/>
      <c r="AT218" s="842"/>
      <c r="AU218" s="842"/>
      <c r="AV218" s="842"/>
      <c r="AW218" s="842"/>
      <c r="AX218" s="1103"/>
      <c r="AY218" s="1101"/>
      <c r="AZ218"/>
      <c r="BA218"/>
      <c r="BB218"/>
      <c r="BC218"/>
      <c r="BD218"/>
      <c r="BE218"/>
      <c r="BF218"/>
      <c r="BG218"/>
    </row>
    <row r="219" spans="1:59" ht="30" customHeight="1" thickBot="1">
      <c r="A219" s="1107"/>
      <c r="B219" s="1212"/>
      <c r="C219" s="1213"/>
      <c r="D219" s="1213"/>
      <c r="E219" s="1213"/>
      <c r="F219" s="1214"/>
      <c r="G219" s="1217"/>
      <c r="H219" s="1217"/>
      <c r="I219" s="1217"/>
      <c r="J219" s="1217"/>
      <c r="K219" s="1217"/>
      <c r="L219" s="1220"/>
      <c r="M219" s="1223"/>
      <c r="N219" s="1111"/>
      <c r="O219" s="1114"/>
      <c r="P219" s="1063"/>
      <c r="Q219" s="1076"/>
      <c r="R219" s="1079"/>
      <c r="S219" s="1067"/>
      <c r="T219" s="1070"/>
      <c r="U219" s="1067"/>
      <c r="V219" s="1070"/>
      <c r="W219" s="1067"/>
      <c r="X219" s="1070"/>
      <c r="Y219" s="1067"/>
      <c r="Z219" s="1070"/>
      <c r="AA219" s="1070"/>
      <c r="AB219" s="1070"/>
      <c r="AC219" s="1094"/>
      <c r="AD219" s="1073"/>
      <c r="AE219" s="1097"/>
      <c r="AF219" s="1082"/>
      <c r="AG219" s="1073"/>
      <c r="AH219" s="1091"/>
      <c r="AI219" s="1082"/>
      <c r="AJ219" s="1082"/>
      <c r="AK219" s="1085"/>
      <c r="AL219" s="1088"/>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02"/>
      <c r="AP219" s="1064"/>
      <c r="AQ219" s="920"/>
      <c r="AR219" s="842"/>
      <c r="AS219" s="842"/>
      <c r="AT219" s="842"/>
      <c r="AU219" s="842"/>
      <c r="AV219" s="842"/>
      <c r="AW219" s="842"/>
      <c r="AX219" s="1103"/>
      <c r="AY219" s="1102"/>
      <c r="AZ219"/>
      <c r="BA219"/>
      <c r="BB219"/>
      <c r="BC219"/>
      <c r="BD219"/>
      <c r="BE219"/>
      <c r="BF219"/>
      <c r="BG219"/>
    </row>
    <row r="220" spans="1:59" ht="30" customHeight="1">
      <c r="A220" s="1104">
        <v>53</v>
      </c>
      <c r="B220" s="1224" t="str">
        <f>IF(基本情報入力シート!B92="", "",基本情報入力シート!B92)</f>
        <v/>
      </c>
      <c r="C220" s="1225"/>
      <c r="D220" s="1225"/>
      <c r="E220" s="1225"/>
      <c r="F220" s="1226"/>
      <c r="G220" s="1227" t="str">
        <f>IF(基本情報入力シート!L92="", "",基本情報入力シート!L92)</f>
        <v/>
      </c>
      <c r="H220" s="1227" t="str">
        <f>IF(基本情報入力シート!Q92="", "",基本情報入力シート!Q92)</f>
        <v/>
      </c>
      <c r="I220" s="1227" t="str">
        <f>IF(基本情報入力シート!V92="", "",基本情報入力シート!V92)</f>
        <v/>
      </c>
      <c r="J220" s="1227" t="str">
        <f>IF(基本情報入力シート!W92="", "",基本情報入力シート!W92)</f>
        <v/>
      </c>
      <c r="K220" s="1227" t="str">
        <f>IF(基本情報入力シート!X92="", "",基本情報入力シート!X92)</f>
        <v/>
      </c>
      <c r="L220" s="1228" t="str">
        <f>IF(基本情報入力シート!AC92=0, "",基本情報入力シート!AC92)</f>
        <v/>
      </c>
      <c r="M220" s="1221" t="str">
        <f>IF(基本情報入力シート!AD92="", "",基本情報入力シート!AD92)</f>
        <v/>
      </c>
      <c r="N220" s="1109"/>
      <c r="O220" s="1112" t="str">
        <f>IFERROR(VLOOKUP(K220,【参考】数式用２!$A$2:$AD$48,MATCH(N220,【参考】数式用２!$C$4:$AD$4,0)+2,0),"")</f>
        <v/>
      </c>
      <c r="P220" s="1061"/>
      <c r="Q220" s="1074" t="str">
        <f>IFERROR(VLOOKUP(K220,【参考】数式用２!$A$2:$AC$48,MATCH(P220,【参考】数式用２!$C$4:$AC$4,0)+2,0),"")</f>
        <v/>
      </c>
      <c r="R220" s="1077" t="s">
        <v>301</v>
      </c>
      <c r="S220" s="1065"/>
      <c r="T220" s="1068" t="s">
        <v>385</v>
      </c>
      <c r="U220" s="1065"/>
      <c r="V220" s="1068" t="s">
        <v>386</v>
      </c>
      <c r="W220" s="1065"/>
      <c r="X220" s="1068" t="s">
        <v>385</v>
      </c>
      <c r="Y220" s="1065"/>
      <c r="Z220" s="1068" t="s">
        <v>387</v>
      </c>
      <c r="AA220" s="1068" t="s">
        <v>209</v>
      </c>
      <c r="AB220" s="1068" t="str">
        <f>IF(S220&gt;=1,(W220*12+Y220)-(S220*12+U220)+1,"")</f>
        <v/>
      </c>
      <c r="AC220" s="1092" t="s">
        <v>388</v>
      </c>
      <c r="AD220" s="1071" t="str">
        <f>IFERROR(ROUNDDOWN(ROUND(L220*Q220,0)*M220,0)*AB220,"")</f>
        <v/>
      </c>
      <c r="AE220" s="1095" t="str">
        <f>IFERROR(ROUNDDOWN(ROUNDDOWN(ROUND(L220*VLOOKUP(K220,【参考】数式用２!$A$2:$AC$48,MATCH("処遇改善加算Ⅳ",【参考】数式用２!$C$4:$O$4,0)+2,0),0)*M220,0)*AB220*0.5,0), "")</f>
        <v/>
      </c>
      <c r="AF220" s="1080"/>
      <c r="AG220" s="1071" t="str">
        <f>IF(AND(AQ220&lt;&gt;"対象外", P220&lt;&gt;""),ROUNDDOWN(ROUND(L220*VLOOKUP(K220,【参考】数式用２!$A$2:$K$48,MATCH("ベア加算あり",【参考】数式用２!$C$4:$K$4,0)+2,0),0)*M220,0)*AB220,"")</f>
        <v/>
      </c>
      <c r="AH220" s="1089"/>
      <c r="AI220" s="1080"/>
      <c r="AJ220" s="1080"/>
      <c r="AK220" s="1083"/>
      <c r="AL220" s="1086"/>
      <c r="AM220" s="682" t="str">
        <f>IF(Q220="","",IF(Q220&lt;O220,"！加算の要件上は問題ありませんが、令和６年度末の加算率と比較して、令和７年度の加算率が低くなっています。",""))</f>
        <v/>
      </c>
      <c r="AN220" s="372"/>
      <c r="AO220" s="1101" t="str">
        <f>IF(K220&lt;&gt;"","Q列に色付け","")</f>
        <v/>
      </c>
      <c r="AP220" s="1064" t="str">
        <f>IF(AND(AE220&lt;&gt;0,AE220&lt;&gt;""),IF(AF220="○","入力済","未入力"),"")</f>
        <v/>
      </c>
      <c r="AQ220" s="918" t="str">
        <f>IFERROR((VLOOKUP(N220, 【参考】数式用２!$BE$5:$BE$13, 1,FALSE)), "対象外")</f>
        <v>対象外</v>
      </c>
      <c r="AR220" s="842" t="str">
        <f>IF(AG220&lt;&gt;"",IF(AH220="○","入力済","未入力"),"")</f>
        <v/>
      </c>
      <c r="AS220" s="842" t="str">
        <f>IF(AND(P220&lt;&gt;"", AI220=""), "未入力", "入力済")</f>
        <v>入力済</v>
      </c>
      <c r="AT220" s="842" t="str">
        <f>IF(AND(P220&lt;&gt;"", P220&lt;&gt;"処遇改善加算Ⅳ", AJ220=""), "未入力", "入力済")</f>
        <v>入力済</v>
      </c>
      <c r="AU220" s="842" t="str">
        <f>IFERROR(VLOOKUP(K220, 【参考】数式用２!$BB$5:$BC$48, 2, FALSE), "")</f>
        <v/>
      </c>
      <c r="AV220" s="842" t="str">
        <f>IF(AND(P220&lt;&gt;"処遇改善加算Ⅲ",P220&lt;&gt;"処遇改善加算Ⅳ", P220&lt;&gt;"", AU220&lt;&gt;"対象外"), 1,"")</f>
        <v/>
      </c>
      <c r="AW220" s="842" t="str">
        <f>IFERROR("_"&amp;VLOOKUP(K220, 【参考】数式用２!$AG$2:$AH$48, 2, FALSE), "")</f>
        <v/>
      </c>
      <c r="AX220" s="1103" t="str">
        <f>IF(AND(P220="処遇改善加算Ⅰ", AL220=""), "未入力","入力済")</f>
        <v>入力済</v>
      </c>
      <c r="AY220" s="1100" t="str">
        <f>G220</f>
        <v/>
      </c>
      <c r="AZ220"/>
      <c r="BA220"/>
      <c r="BB220"/>
      <c r="BC220"/>
      <c r="BD220"/>
      <c r="BE220"/>
      <c r="BF220"/>
      <c r="BG220"/>
    </row>
    <row r="221" spans="1:59" ht="14.25">
      <c r="A221" s="1105"/>
      <c r="B221" s="1209"/>
      <c r="C221" s="1210"/>
      <c r="D221" s="1210"/>
      <c r="E221" s="1210"/>
      <c r="F221" s="1211"/>
      <c r="G221" s="1216"/>
      <c r="H221" s="1216"/>
      <c r="I221" s="1216"/>
      <c r="J221" s="1216"/>
      <c r="K221" s="1216"/>
      <c r="L221" s="1219"/>
      <c r="M221" s="1222"/>
      <c r="N221" s="1110"/>
      <c r="O221" s="1113"/>
      <c r="P221" s="1062"/>
      <c r="Q221" s="1075"/>
      <c r="R221" s="1078"/>
      <c r="S221" s="1066"/>
      <c r="T221" s="1069"/>
      <c r="U221" s="1066"/>
      <c r="V221" s="1069"/>
      <c r="W221" s="1066"/>
      <c r="X221" s="1069"/>
      <c r="Y221" s="1066"/>
      <c r="Z221" s="1069"/>
      <c r="AA221" s="1069"/>
      <c r="AB221" s="1069"/>
      <c r="AC221" s="1093"/>
      <c r="AD221" s="1072"/>
      <c r="AE221" s="1096"/>
      <c r="AF221" s="1081"/>
      <c r="AG221" s="1072"/>
      <c r="AH221" s="1090"/>
      <c r="AI221" s="1081"/>
      <c r="AJ221" s="1081"/>
      <c r="AK221" s="1084"/>
      <c r="AL221" s="1087"/>
      <c r="AM221" s="1098"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01"/>
      <c r="AP221" s="1064"/>
      <c r="AQ221" s="919"/>
      <c r="AR221" s="842"/>
      <c r="AS221" s="842"/>
      <c r="AT221" s="842"/>
      <c r="AU221" s="842"/>
      <c r="AV221" s="842"/>
      <c r="AW221" s="842"/>
      <c r="AX221" s="1103"/>
      <c r="AY221" s="1101"/>
      <c r="AZ221"/>
      <c r="BA221"/>
      <c r="BB221"/>
      <c r="BC221"/>
      <c r="BD221"/>
      <c r="BE221"/>
      <c r="BF221"/>
      <c r="BG221"/>
    </row>
    <row r="222" spans="1:59" ht="14.25">
      <c r="A222" s="1106"/>
      <c r="B222" s="1209"/>
      <c r="C222" s="1210"/>
      <c r="D222" s="1210"/>
      <c r="E222" s="1210"/>
      <c r="F222" s="1211"/>
      <c r="G222" s="1216"/>
      <c r="H222" s="1216"/>
      <c r="I222" s="1216"/>
      <c r="J222" s="1216"/>
      <c r="K222" s="1216"/>
      <c r="L222" s="1219"/>
      <c r="M222" s="1222"/>
      <c r="N222" s="1110"/>
      <c r="O222" s="1113"/>
      <c r="P222" s="1062"/>
      <c r="Q222" s="1075"/>
      <c r="R222" s="1078"/>
      <c r="S222" s="1066"/>
      <c r="T222" s="1069"/>
      <c r="U222" s="1066"/>
      <c r="V222" s="1069"/>
      <c r="W222" s="1066"/>
      <c r="X222" s="1069"/>
      <c r="Y222" s="1066"/>
      <c r="Z222" s="1069"/>
      <c r="AA222" s="1069"/>
      <c r="AB222" s="1069"/>
      <c r="AC222" s="1093"/>
      <c r="AD222" s="1072"/>
      <c r="AE222" s="1096"/>
      <c r="AF222" s="1081"/>
      <c r="AG222" s="1072"/>
      <c r="AH222" s="1090"/>
      <c r="AI222" s="1081"/>
      <c r="AJ222" s="1081"/>
      <c r="AK222" s="1084"/>
      <c r="AL222" s="1087"/>
      <c r="AM222" s="1099"/>
      <c r="AN222" s="372"/>
      <c r="AO222" s="1101"/>
      <c r="AP222" s="1064"/>
      <c r="AQ222" s="919"/>
      <c r="AR222" s="842"/>
      <c r="AS222" s="842"/>
      <c r="AT222" s="842"/>
      <c r="AU222" s="842"/>
      <c r="AV222" s="842"/>
      <c r="AW222" s="842"/>
      <c r="AX222" s="1103"/>
      <c r="AY222" s="1101"/>
      <c r="AZ222"/>
      <c r="BA222"/>
      <c r="BB222"/>
      <c r="BC222"/>
      <c r="BD222"/>
      <c r="BE222"/>
      <c r="BF222"/>
      <c r="BG222"/>
    </row>
    <row r="223" spans="1:59" ht="30" customHeight="1" thickBot="1">
      <c r="A223" s="1107"/>
      <c r="B223" s="1212"/>
      <c r="C223" s="1213"/>
      <c r="D223" s="1213"/>
      <c r="E223" s="1213"/>
      <c r="F223" s="1214"/>
      <c r="G223" s="1217"/>
      <c r="H223" s="1217"/>
      <c r="I223" s="1217"/>
      <c r="J223" s="1217"/>
      <c r="K223" s="1217"/>
      <c r="L223" s="1220"/>
      <c r="M223" s="1223"/>
      <c r="N223" s="1111"/>
      <c r="O223" s="1114"/>
      <c r="P223" s="1063"/>
      <c r="Q223" s="1076"/>
      <c r="R223" s="1079"/>
      <c r="S223" s="1067"/>
      <c r="T223" s="1070"/>
      <c r="U223" s="1067"/>
      <c r="V223" s="1070"/>
      <c r="W223" s="1067"/>
      <c r="X223" s="1070"/>
      <c r="Y223" s="1067"/>
      <c r="Z223" s="1070"/>
      <c r="AA223" s="1070"/>
      <c r="AB223" s="1070"/>
      <c r="AC223" s="1094"/>
      <c r="AD223" s="1073"/>
      <c r="AE223" s="1097"/>
      <c r="AF223" s="1082"/>
      <c r="AG223" s="1073"/>
      <c r="AH223" s="1091"/>
      <c r="AI223" s="1082"/>
      <c r="AJ223" s="1082"/>
      <c r="AK223" s="1085"/>
      <c r="AL223" s="1088"/>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02"/>
      <c r="AP223" s="1064"/>
      <c r="AQ223" s="920"/>
      <c r="AR223" s="842"/>
      <c r="AS223" s="842"/>
      <c r="AT223" s="842"/>
      <c r="AU223" s="842"/>
      <c r="AV223" s="842"/>
      <c r="AW223" s="842"/>
      <c r="AX223" s="1103"/>
      <c r="AY223" s="1102"/>
      <c r="AZ223"/>
      <c r="BA223"/>
      <c r="BB223"/>
      <c r="BC223"/>
      <c r="BD223"/>
      <c r="BE223"/>
      <c r="BF223"/>
      <c r="BG223"/>
    </row>
    <row r="224" spans="1:59" ht="30" customHeight="1">
      <c r="A224" s="1104">
        <v>54</v>
      </c>
      <c r="B224" s="1224" t="str">
        <f>IF(基本情報入力シート!B93="", "",基本情報入力シート!B93)</f>
        <v/>
      </c>
      <c r="C224" s="1225"/>
      <c r="D224" s="1225"/>
      <c r="E224" s="1225"/>
      <c r="F224" s="1226"/>
      <c r="G224" s="1227" t="str">
        <f>IF(基本情報入力シート!L93="", "",基本情報入力シート!L93)</f>
        <v/>
      </c>
      <c r="H224" s="1227" t="str">
        <f>IF(基本情報入力シート!Q93="", "",基本情報入力シート!Q93)</f>
        <v/>
      </c>
      <c r="I224" s="1227" t="str">
        <f>IF(基本情報入力シート!V93="", "",基本情報入力シート!V93)</f>
        <v/>
      </c>
      <c r="J224" s="1227" t="str">
        <f>IF(基本情報入力シート!W93="", "",基本情報入力シート!W93)</f>
        <v/>
      </c>
      <c r="K224" s="1227" t="str">
        <f>IF(基本情報入力シート!X93="", "",基本情報入力シート!X93)</f>
        <v/>
      </c>
      <c r="L224" s="1228" t="str">
        <f>IF(基本情報入力シート!AC93=0, "",基本情報入力シート!AC93)</f>
        <v/>
      </c>
      <c r="M224" s="1221" t="str">
        <f>IF(基本情報入力シート!AD93="", "",基本情報入力シート!AD93)</f>
        <v/>
      </c>
      <c r="N224" s="1109"/>
      <c r="O224" s="1112" t="str">
        <f>IFERROR(VLOOKUP(K224,【参考】数式用２!$A$2:$AD$48,MATCH(N224,【参考】数式用２!$C$4:$AD$4,0)+2,0),"")</f>
        <v/>
      </c>
      <c r="P224" s="1061"/>
      <c r="Q224" s="1074" t="str">
        <f>IFERROR(VLOOKUP(K224,【参考】数式用２!$A$2:$AC$48,MATCH(P224,【参考】数式用２!$C$4:$AC$4,0)+2,0),"")</f>
        <v/>
      </c>
      <c r="R224" s="1077" t="s">
        <v>301</v>
      </c>
      <c r="S224" s="1065"/>
      <c r="T224" s="1068" t="s">
        <v>385</v>
      </c>
      <c r="U224" s="1065"/>
      <c r="V224" s="1068" t="s">
        <v>386</v>
      </c>
      <c r="W224" s="1065"/>
      <c r="X224" s="1068" t="s">
        <v>385</v>
      </c>
      <c r="Y224" s="1065"/>
      <c r="Z224" s="1068" t="s">
        <v>387</v>
      </c>
      <c r="AA224" s="1068" t="s">
        <v>209</v>
      </c>
      <c r="AB224" s="1068" t="str">
        <f>IF(S224&gt;=1,(W224*12+Y224)-(S224*12+U224)+1,"")</f>
        <v/>
      </c>
      <c r="AC224" s="1092" t="s">
        <v>388</v>
      </c>
      <c r="AD224" s="1071" t="str">
        <f>IFERROR(ROUNDDOWN(ROUND(L224*Q224,0)*M224,0)*AB224,"")</f>
        <v/>
      </c>
      <c r="AE224" s="1095" t="str">
        <f>IFERROR(ROUNDDOWN(ROUNDDOWN(ROUND(L224*VLOOKUP(K224,【参考】数式用２!$A$2:$AC$48,MATCH("処遇改善加算Ⅳ",【参考】数式用２!$C$4:$O$4,0)+2,0),0)*M224,0)*AB224*0.5,0), "")</f>
        <v/>
      </c>
      <c r="AF224" s="1080"/>
      <c r="AG224" s="1071" t="str">
        <f>IF(AND(AQ224&lt;&gt;"対象外", P224&lt;&gt;""),ROUNDDOWN(ROUND(L224*VLOOKUP(K224,【参考】数式用２!$A$2:$K$48,MATCH("ベア加算あり",【参考】数式用２!$C$4:$K$4,0)+2,0),0)*M224,0)*AB224,"")</f>
        <v/>
      </c>
      <c r="AH224" s="1089"/>
      <c r="AI224" s="1080"/>
      <c r="AJ224" s="1080"/>
      <c r="AK224" s="1083"/>
      <c r="AL224" s="1086"/>
      <c r="AM224" s="682" t="str">
        <f>IF(Q224="","",IF(Q224&lt;O224,"！加算の要件上は問題ありませんが、令和６年度末の加算率と比較して、令和７年度の加算率が低くなっています。",""))</f>
        <v/>
      </c>
      <c r="AN224" s="372"/>
      <c r="AO224" s="1100" t="str">
        <f>IF(K224&lt;&gt;"","Q列に色付け","")</f>
        <v/>
      </c>
      <c r="AP224" s="1064" t="str">
        <f>IF(AND(AE224&lt;&gt;0,AE224&lt;&gt;""),IF(AF224="○","入力済","未入力"),"")</f>
        <v/>
      </c>
      <c r="AQ224" s="918" t="str">
        <f>IFERROR((VLOOKUP(N224, 【参考】数式用２!$BE$5:$BE$13, 1,FALSE)), "対象外")</f>
        <v>対象外</v>
      </c>
      <c r="AR224" s="842" t="str">
        <f>IF(AG224&lt;&gt;"",IF(AH224="○","入力済","未入力"),"")</f>
        <v/>
      </c>
      <c r="AS224" s="842" t="str">
        <f>IF(AND(P224&lt;&gt;"", AI224=""), "未入力", "入力済")</f>
        <v>入力済</v>
      </c>
      <c r="AT224" s="842" t="str">
        <f>IF(AND(P224&lt;&gt;"", P224&lt;&gt;"処遇改善加算Ⅳ", AJ224=""), "未入力", "入力済")</f>
        <v>入力済</v>
      </c>
      <c r="AU224" s="842" t="str">
        <f>IFERROR(VLOOKUP(K224, 【参考】数式用２!$BB$5:$BC$48, 2, FALSE), "")</f>
        <v/>
      </c>
      <c r="AV224" s="842" t="str">
        <f>IF(AND(P224&lt;&gt;"処遇改善加算Ⅲ",P224&lt;&gt;"処遇改善加算Ⅳ", P224&lt;&gt;"", AU224&lt;&gt;"対象外"), 1,"")</f>
        <v/>
      </c>
      <c r="AW224" s="842" t="str">
        <f>IFERROR("_"&amp;VLOOKUP(K224, 【参考】数式用２!$AG$2:$AH$48, 2, FALSE), "")</f>
        <v/>
      </c>
      <c r="AX224" s="1103" t="str">
        <f>IF(AND(P224="処遇改善加算Ⅰ", AL224=""), "未入力","入力済")</f>
        <v>入力済</v>
      </c>
      <c r="AY224" s="1100" t="str">
        <f>G224</f>
        <v/>
      </c>
      <c r="AZ224"/>
      <c r="BA224"/>
      <c r="BB224"/>
      <c r="BC224"/>
      <c r="BD224"/>
      <c r="BE224"/>
      <c r="BF224"/>
      <c r="BG224"/>
    </row>
    <row r="225" spans="1:59" ht="14.25">
      <c r="A225" s="1105"/>
      <c r="B225" s="1209"/>
      <c r="C225" s="1210"/>
      <c r="D225" s="1210"/>
      <c r="E225" s="1210"/>
      <c r="F225" s="1211"/>
      <c r="G225" s="1216"/>
      <c r="H225" s="1216"/>
      <c r="I225" s="1216"/>
      <c r="J225" s="1216"/>
      <c r="K225" s="1216"/>
      <c r="L225" s="1219"/>
      <c r="M225" s="1222"/>
      <c r="N225" s="1110"/>
      <c r="O225" s="1113"/>
      <c r="P225" s="1062"/>
      <c r="Q225" s="1075"/>
      <c r="R225" s="1078"/>
      <c r="S225" s="1066"/>
      <c r="T225" s="1069"/>
      <c r="U225" s="1066"/>
      <c r="V225" s="1069"/>
      <c r="W225" s="1066"/>
      <c r="X225" s="1069"/>
      <c r="Y225" s="1066"/>
      <c r="Z225" s="1069"/>
      <c r="AA225" s="1069"/>
      <c r="AB225" s="1069"/>
      <c r="AC225" s="1093"/>
      <c r="AD225" s="1072"/>
      <c r="AE225" s="1096"/>
      <c r="AF225" s="1081"/>
      <c r="AG225" s="1072"/>
      <c r="AH225" s="1090"/>
      <c r="AI225" s="1081"/>
      <c r="AJ225" s="1081"/>
      <c r="AK225" s="1084"/>
      <c r="AL225" s="1087"/>
      <c r="AM225" s="1098"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01"/>
      <c r="AP225" s="1064"/>
      <c r="AQ225" s="919"/>
      <c r="AR225" s="842"/>
      <c r="AS225" s="842"/>
      <c r="AT225" s="842"/>
      <c r="AU225" s="842"/>
      <c r="AV225" s="842"/>
      <c r="AW225" s="842"/>
      <c r="AX225" s="1103"/>
      <c r="AY225" s="1101"/>
      <c r="AZ225"/>
      <c r="BA225"/>
      <c r="BB225"/>
      <c r="BC225"/>
      <c r="BD225"/>
      <c r="BE225"/>
      <c r="BF225"/>
      <c r="BG225"/>
    </row>
    <row r="226" spans="1:59" ht="14.25">
      <c r="A226" s="1106"/>
      <c r="B226" s="1209"/>
      <c r="C226" s="1210"/>
      <c r="D226" s="1210"/>
      <c r="E226" s="1210"/>
      <c r="F226" s="1211"/>
      <c r="G226" s="1216"/>
      <c r="H226" s="1216"/>
      <c r="I226" s="1216"/>
      <c r="J226" s="1216"/>
      <c r="K226" s="1216"/>
      <c r="L226" s="1219"/>
      <c r="M226" s="1222"/>
      <c r="N226" s="1110"/>
      <c r="O226" s="1113"/>
      <c r="P226" s="1062"/>
      <c r="Q226" s="1075"/>
      <c r="R226" s="1078"/>
      <c r="S226" s="1066"/>
      <c r="T226" s="1069"/>
      <c r="U226" s="1066"/>
      <c r="V226" s="1069"/>
      <c r="W226" s="1066"/>
      <c r="X226" s="1069"/>
      <c r="Y226" s="1066"/>
      <c r="Z226" s="1069"/>
      <c r="AA226" s="1069"/>
      <c r="AB226" s="1069"/>
      <c r="AC226" s="1093"/>
      <c r="AD226" s="1072"/>
      <c r="AE226" s="1096"/>
      <c r="AF226" s="1081"/>
      <c r="AG226" s="1072"/>
      <c r="AH226" s="1090"/>
      <c r="AI226" s="1081"/>
      <c r="AJ226" s="1081"/>
      <c r="AK226" s="1084"/>
      <c r="AL226" s="1087"/>
      <c r="AM226" s="1099"/>
      <c r="AN226" s="372"/>
      <c r="AO226" s="1101"/>
      <c r="AP226" s="1064"/>
      <c r="AQ226" s="919"/>
      <c r="AR226" s="842"/>
      <c r="AS226" s="842"/>
      <c r="AT226" s="842"/>
      <c r="AU226" s="842"/>
      <c r="AV226" s="842"/>
      <c r="AW226" s="842"/>
      <c r="AX226" s="1103"/>
      <c r="AY226" s="1101"/>
      <c r="AZ226"/>
      <c r="BA226"/>
      <c r="BB226"/>
      <c r="BC226"/>
      <c r="BD226"/>
      <c r="BE226"/>
      <c r="BF226"/>
      <c r="BG226"/>
    </row>
    <row r="227" spans="1:59" ht="30" customHeight="1" thickBot="1">
      <c r="A227" s="1107"/>
      <c r="B227" s="1212"/>
      <c r="C227" s="1213"/>
      <c r="D227" s="1213"/>
      <c r="E227" s="1213"/>
      <c r="F227" s="1214"/>
      <c r="G227" s="1217"/>
      <c r="H227" s="1217"/>
      <c r="I227" s="1217"/>
      <c r="J227" s="1217"/>
      <c r="K227" s="1217"/>
      <c r="L227" s="1220"/>
      <c r="M227" s="1223"/>
      <c r="N227" s="1111"/>
      <c r="O227" s="1114"/>
      <c r="P227" s="1063"/>
      <c r="Q227" s="1076"/>
      <c r="R227" s="1079"/>
      <c r="S227" s="1067"/>
      <c r="T227" s="1070"/>
      <c r="U227" s="1067"/>
      <c r="V227" s="1070"/>
      <c r="W227" s="1067"/>
      <c r="X227" s="1070"/>
      <c r="Y227" s="1067"/>
      <c r="Z227" s="1070"/>
      <c r="AA227" s="1070"/>
      <c r="AB227" s="1070"/>
      <c r="AC227" s="1094"/>
      <c r="AD227" s="1073"/>
      <c r="AE227" s="1097"/>
      <c r="AF227" s="1082"/>
      <c r="AG227" s="1073"/>
      <c r="AH227" s="1091"/>
      <c r="AI227" s="1082"/>
      <c r="AJ227" s="1082"/>
      <c r="AK227" s="1085"/>
      <c r="AL227" s="1088"/>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02"/>
      <c r="AP227" s="1064"/>
      <c r="AQ227" s="920"/>
      <c r="AR227" s="842"/>
      <c r="AS227" s="842"/>
      <c r="AT227" s="842"/>
      <c r="AU227" s="842"/>
      <c r="AV227" s="842"/>
      <c r="AW227" s="842"/>
      <c r="AX227" s="1103"/>
      <c r="AY227" s="1102"/>
      <c r="AZ227"/>
      <c r="BA227"/>
      <c r="BB227"/>
      <c r="BC227"/>
      <c r="BD227"/>
      <c r="BE227"/>
      <c r="BF227"/>
      <c r="BG227"/>
    </row>
    <row r="228" spans="1:59" ht="30" customHeight="1">
      <c r="A228" s="1104">
        <v>55</v>
      </c>
      <c r="B228" s="1224" t="str">
        <f>IF(基本情報入力シート!B94="", "",基本情報入力シート!B94)</f>
        <v/>
      </c>
      <c r="C228" s="1225"/>
      <c r="D228" s="1225"/>
      <c r="E228" s="1225"/>
      <c r="F228" s="1226"/>
      <c r="G228" s="1227" t="str">
        <f>IF(基本情報入力シート!L94="", "",基本情報入力シート!L94)</f>
        <v/>
      </c>
      <c r="H228" s="1227" t="str">
        <f>IF(基本情報入力シート!Q94="", "",基本情報入力シート!Q94)</f>
        <v/>
      </c>
      <c r="I228" s="1227" t="str">
        <f>IF(基本情報入力シート!V94="", "",基本情報入力シート!V94)</f>
        <v/>
      </c>
      <c r="J228" s="1227" t="str">
        <f>IF(基本情報入力シート!W94="", "",基本情報入力シート!W94)</f>
        <v/>
      </c>
      <c r="K228" s="1227" t="str">
        <f>IF(基本情報入力シート!X94="", "",基本情報入力シート!X94)</f>
        <v/>
      </c>
      <c r="L228" s="1228" t="str">
        <f>IF(基本情報入力シート!AC94=0, "",基本情報入力シート!AC94)</f>
        <v/>
      </c>
      <c r="M228" s="1221" t="str">
        <f>IF(基本情報入力シート!AD94="", "",基本情報入力シート!AD94)</f>
        <v/>
      </c>
      <c r="N228" s="1109"/>
      <c r="O228" s="1112" t="str">
        <f>IFERROR(VLOOKUP(K228,【参考】数式用２!$A$2:$AD$48,MATCH(N228,【参考】数式用２!$C$4:$AD$4,0)+2,0),"")</f>
        <v/>
      </c>
      <c r="P228" s="1061"/>
      <c r="Q228" s="1074" t="str">
        <f>IFERROR(VLOOKUP(K228,【参考】数式用２!$A$2:$AC$48,MATCH(P228,【参考】数式用２!$C$4:$AC$4,0)+2,0),"")</f>
        <v/>
      </c>
      <c r="R228" s="1077" t="s">
        <v>301</v>
      </c>
      <c r="S228" s="1065"/>
      <c r="T228" s="1068" t="s">
        <v>385</v>
      </c>
      <c r="U228" s="1065"/>
      <c r="V228" s="1068" t="s">
        <v>386</v>
      </c>
      <c r="W228" s="1065"/>
      <c r="X228" s="1068" t="s">
        <v>385</v>
      </c>
      <c r="Y228" s="1065"/>
      <c r="Z228" s="1068" t="s">
        <v>387</v>
      </c>
      <c r="AA228" s="1068" t="s">
        <v>209</v>
      </c>
      <c r="AB228" s="1068" t="str">
        <f>IF(S228&gt;=1,(W228*12+Y228)-(S228*12+U228)+1,"")</f>
        <v/>
      </c>
      <c r="AC228" s="1092" t="s">
        <v>388</v>
      </c>
      <c r="AD228" s="1071" t="str">
        <f>IFERROR(ROUNDDOWN(ROUND(L228*Q228,0)*M228,0)*AB228,"")</f>
        <v/>
      </c>
      <c r="AE228" s="1095" t="str">
        <f>IFERROR(ROUNDDOWN(ROUNDDOWN(ROUND(L228*VLOOKUP(K228,【参考】数式用２!$A$2:$AC$48,MATCH("処遇改善加算Ⅳ",【参考】数式用２!$C$4:$O$4,0)+2,0),0)*M228,0)*AB228*0.5,0), "")</f>
        <v/>
      </c>
      <c r="AF228" s="1080"/>
      <c r="AG228" s="1071" t="str">
        <f>IF(AND(AQ228&lt;&gt;"対象外", P228&lt;&gt;""),ROUNDDOWN(ROUND(L228*VLOOKUP(K228,【参考】数式用２!$A$2:$K$48,MATCH("ベア加算あり",【参考】数式用２!$C$4:$K$4,0)+2,0),0)*M228,0)*AB228,"")</f>
        <v/>
      </c>
      <c r="AH228" s="1089"/>
      <c r="AI228" s="1080"/>
      <c r="AJ228" s="1080"/>
      <c r="AK228" s="1083"/>
      <c r="AL228" s="1086"/>
      <c r="AM228" s="682" t="str">
        <f>IF(Q228="","",IF(Q228&lt;O228,"！加算の要件上は問題ありませんが、令和６年度末の加算率と比較して、令和７年度の加算率が低くなっています。",""))</f>
        <v/>
      </c>
      <c r="AN228" s="372"/>
      <c r="AO228" s="1100" t="str">
        <f>IF(K228&lt;&gt;"","Q列に色付け","")</f>
        <v/>
      </c>
      <c r="AP228" s="1064" t="str">
        <f>IF(AND(AE228&lt;&gt;0,AE228&lt;&gt;""),IF(AF228="○","入力済","未入力"),"")</f>
        <v/>
      </c>
      <c r="AQ228" s="918" t="str">
        <f>IFERROR((VLOOKUP(N228, 【参考】数式用２!$BE$5:$BE$13, 1,FALSE)), "対象外")</f>
        <v>対象外</v>
      </c>
      <c r="AR228" s="842" t="str">
        <f>IF(AG228&lt;&gt;"",IF(AH228="○","入力済","未入力"),"")</f>
        <v/>
      </c>
      <c r="AS228" s="842" t="str">
        <f>IF(AND(P228&lt;&gt;"", AI228=""), "未入力", "入力済")</f>
        <v>入力済</v>
      </c>
      <c r="AT228" s="842" t="str">
        <f>IF(AND(P228&lt;&gt;"", P228&lt;&gt;"処遇改善加算Ⅳ", AJ228=""), "未入力", "入力済")</f>
        <v>入力済</v>
      </c>
      <c r="AU228" s="842" t="str">
        <f>IFERROR(VLOOKUP(K228, 【参考】数式用２!$BB$5:$BC$48, 2, FALSE), "")</f>
        <v/>
      </c>
      <c r="AV228" s="842" t="str">
        <f>IF(AND(P228&lt;&gt;"処遇改善加算Ⅲ",P228&lt;&gt;"処遇改善加算Ⅳ", P228&lt;&gt;"", AU228&lt;&gt;"対象外"), 1,"")</f>
        <v/>
      </c>
      <c r="AW228" s="842" t="str">
        <f>IFERROR("_"&amp;VLOOKUP(K228, 【参考】数式用２!$AG$2:$AH$48, 2, FALSE), "")</f>
        <v/>
      </c>
      <c r="AX228" s="1103" t="str">
        <f>IF(AND(P228="処遇改善加算Ⅰ", AL228=""), "未入力","入力済")</f>
        <v>入力済</v>
      </c>
      <c r="AY228" s="1100" t="str">
        <f>G228</f>
        <v/>
      </c>
      <c r="AZ228"/>
      <c r="BA228"/>
      <c r="BB228"/>
      <c r="BC228"/>
      <c r="BD228"/>
      <c r="BE228"/>
      <c r="BF228"/>
      <c r="BG228"/>
    </row>
    <row r="229" spans="1:59" ht="14.25">
      <c r="A229" s="1105"/>
      <c r="B229" s="1209"/>
      <c r="C229" s="1210"/>
      <c r="D229" s="1210"/>
      <c r="E229" s="1210"/>
      <c r="F229" s="1211"/>
      <c r="G229" s="1216"/>
      <c r="H229" s="1216"/>
      <c r="I229" s="1216"/>
      <c r="J229" s="1216"/>
      <c r="K229" s="1216"/>
      <c r="L229" s="1219"/>
      <c r="M229" s="1222"/>
      <c r="N229" s="1110"/>
      <c r="O229" s="1113"/>
      <c r="P229" s="1062"/>
      <c r="Q229" s="1075"/>
      <c r="R229" s="1078"/>
      <c r="S229" s="1066"/>
      <c r="T229" s="1069"/>
      <c r="U229" s="1066"/>
      <c r="V229" s="1069"/>
      <c r="W229" s="1066"/>
      <c r="X229" s="1069"/>
      <c r="Y229" s="1066"/>
      <c r="Z229" s="1069"/>
      <c r="AA229" s="1069"/>
      <c r="AB229" s="1069"/>
      <c r="AC229" s="1093"/>
      <c r="AD229" s="1072"/>
      <c r="AE229" s="1096"/>
      <c r="AF229" s="1081"/>
      <c r="AG229" s="1072"/>
      <c r="AH229" s="1090"/>
      <c r="AI229" s="1081"/>
      <c r="AJ229" s="1081"/>
      <c r="AK229" s="1084"/>
      <c r="AL229" s="1087"/>
      <c r="AM229" s="1098"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01"/>
      <c r="AP229" s="1064"/>
      <c r="AQ229" s="919"/>
      <c r="AR229" s="842"/>
      <c r="AS229" s="842"/>
      <c r="AT229" s="842"/>
      <c r="AU229" s="842"/>
      <c r="AV229" s="842"/>
      <c r="AW229" s="842"/>
      <c r="AX229" s="1103"/>
      <c r="AY229" s="1101"/>
      <c r="AZ229"/>
      <c r="BA229"/>
      <c r="BB229"/>
      <c r="BC229"/>
      <c r="BD229"/>
      <c r="BE229"/>
      <c r="BF229"/>
      <c r="BG229"/>
    </row>
    <row r="230" spans="1:59" ht="14.25">
      <c r="A230" s="1106"/>
      <c r="B230" s="1209"/>
      <c r="C230" s="1210"/>
      <c r="D230" s="1210"/>
      <c r="E230" s="1210"/>
      <c r="F230" s="1211"/>
      <c r="G230" s="1216"/>
      <c r="H230" s="1216"/>
      <c r="I230" s="1216"/>
      <c r="J230" s="1216"/>
      <c r="K230" s="1216"/>
      <c r="L230" s="1219"/>
      <c r="M230" s="1222"/>
      <c r="N230" s="1110"/>
      <c r="O230" s="1113"/>
      <c r="P230" s="1062"/>
      <c r="Q230" s="1075"/>
      <c r="R230" s="1078"/>
      <c r="S230" s="1066"/>
      <c r="T230" s="1069"/>
      <c r="U230" s="1066"/>
      <c r="V230" s="1069"/>
      <c r="W230" s="1066"/>
      <c r="X230" s="1069"/>
      <c r="Y230" s="1066"/>
      <c r="Z230" s="1069"/>
      <c r="AA230" s="1069"/>
      <c r="AB230" s="1069"/>
      <c r="AC230" s="1093"/>
      <c r="AD230" s="1072"/>
      <c r="AE230" s="1096"/>
      <c r="AF230" s="1081"/>
      <c r="AG230" s="1072"/>
      <c r="AH230" s="1090"/>
      <c r="AI230" s="1081"/>
      <c r="AJ230" s="1081"/>
      <c r="AK230" s="1084"/>
      <c r="AL230" s="1087"/>
      <c r="AM230" s="1099"/>
      <c r="AN230" s="372"/>
      <c r="AO230" s="1101"/>
      <c r="AP230" s="1064"/>
      <c r="AQ230" s="919"/>
      <c r="AR230" s="842"/>
      <c r="AS230" s="842"/>
      <c r="AT230" s="842"/>
      <c r="AU230" s="842"/>
      <c r="AV230" s="842"/>
      <c r="AW230" s="842"/>
      <c r="AX230" s="1103"/>
      <c r="AY230" s="1101"/>
      <c r="AZ230"/>
      <c r="BA230"/>
      <c r="BB230"/>
      <c r="BC230"/>
      <c r="BD230"/>
      <c r="BE230"/>
      <c r="BF230"/>
      <c r="BG230"/>
    </row>
    <row r="231" spans="1:59" ht="30" customHeight="1" thickBot="1">
      <c r="A231" s="1107"/>
      <c r="B231" s="1212"/>
      <c r="C231" s="1213"/>
      <c r="D231" s="1213"/>
      <c r="E231" s="1213"/>
      <c r="F231" s="1214"/>
      <c r="G231" s="1217"/>
      <c r="H231" s="1217"/>
      <c r="I231" s="1217"/>
      <c r="J231" s="1217"/>
      <c r="K231" s="1217"/>
      <c r="L231" s="1220"/>
      <c r="M231" s="1223"/>
      <c r="N231" s="1111"/>
      <c r="O231" s="1114"/>
      <c r="P231" s="1063"/>
      <c r="Q231" s="1076"/>
      <c r="R231" s="1079"/>
      <c r="S231" s="1067"/>
      <c r="T231" s="1070"/>
      <c r="U231" s="1067"/>
      <c r="V231" s="1070"/>
      <c r="W231" s="1067"/>
      <c r="X231" s="1070"/>
      <c r="Y231" s="1067"/>
      <c r="Z231" s="1070"/>
      <c r="AA231" s="1070"/>
      <c r="AB231" s="1070"/>
      <c r="AC231" s="1094"/>
      <c r="AD231" s="1073"/>
      <c r="AE231" s="1097"/>
      <c r="AF231" s="1082"/>
      <c r="AG231" s="1073"/>
      <c r="AH231" s="1091"/>
      <c r="AI231" s="1082"/>
      <c r="AJ231" s="1082"/>
      <c r="AK231" s="1085"/>
      <c r="AL231" s="1088"/>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02"/>
      <c r="AP231" s="1064"/>
      <c r="AQ231" s="920"/>
      <c r="AR231" s="842"/>
      <c r="AS231" s="842"/>
      <c r="AT231" s="842"/>
      <c r="AU231" s="842"/>
      <c r="AV231" s="842"/>
      <c r="AW231" s="842"/>
      <c r="AX231" s="1103"/>
      <c r="AY231" s="1102"/>
      <c r="AZ231"/>
      <c r="BA231"/>
      <c r="BB231"/>
      <c r="BC231"/>
      <c r="BD231"/>
      <c r="BE231"/>
      <c r="BF231"/>
      <c r="BG231"/>
    </row>
    <row r="232" spans="1:59" ht="30" customHeight="1">
      <c r="A232" s="1104">
        <v>56</v>
      </c>
      <c r="B232" s="1224" t="str">
        <f>IF(基本情報入力シート!B95="", "",基本情報入力シート!B95)</f>
        <v/>
      </c>
      <c r="C232" s="1225"/>
      <c r="D232" s="1225"/>
      <c r="E232" s="1225"/>
      <c r="F232" s="1226"/>
      <c r="G232" s="1227" t="str">
        <f>IF(基本情報入力シート!L95="", "",基本情報入力シート!L95)</f>
        <v/>
      </c>
      <c r="H232" s="1227" t="str">
        <f>IF(基本情報入力シート!Q95="", "",基本情報入力シート!Q95)</f>
        <v/>
      </c>
      <c r="I232" s="1227" t="str">
        <f>IF(基本情報入力シート!V95="", "",基本情報入力シート!V95)</f>
        <v/>
      </c>
      <c r="J232" s="1227" t="str">
        <f>IF(基本情報入力シート!W95="", "",基本情報入力シート!W95)</f>
        <v/>
      </c>
      <c r="K232" s="1227" t="str">
        <f>IF(基本情報入力シート!X95="", "",基本情報入力シート!X95)</f>
        <v/>
      </c>
      <c r="L232" s="1228" t="str">
        <f>IF(基本情報入力シート!AC95=0, "",基本情報入力シート!AC95)</f>
        <v/>
      </c>
      <c r="M232" s="1221" t="str">
        <f>IF(基本情報入力シート!AD95="", "",基本情報入力シート!AD95)</f>
        <v/>
      </c>
      <c r="N232" s="1109"/>
      <c r="O232" s="1112" t="str">
        <f>IFERROR(VLOOKUP(K232,【参考】数式用２!$A$2:$AD$48,MATCH(N232,【参考】数式用２!$C$4:$AD$4,0)+2,0),"")</f>
        <v/>
      </c>
      <c r="P232" s="1061"/>
      <c r="Q232" s="1074" t="str">
        <f>IFERROR(VLOOKUP(K232,【参考】数式用２!$A$2:$AC$48,MATCH(P232,【参考】数式用２!$C$4:$AC$4,0)+2,0),"")</f>
        <v/>
      </c>
      <c r="R232" s="1077" t="s">
        <v>301</v>
      </c>
      <c r="S232" s="1065"/>
      <c r="T232" s="1068" t="s">
        <v>385</v>
      </c>
      <c r="U232" s="1065"/>
      <c r="V232" s="1068" t="s">
        <v>386</v>
      </c>
      <c r="W232" s="1065"/>
      <c r="X232" s="1068" t="s">
        <v>385</v>
      </c>
      <c r="Y232" s="1065"/>
      <c r="Z232" s="1068" t="s">
        <v>387</v>
      </c>
      <c r="AA232" s="1068" t="s">
        <v>209</v>
      </c>
      <c r="AB232" s="1068" t="str">
        <f>IF(S232&gt;=1,(W232*12+Y232)-(S232*12+U232)+1,"")</f>
        <v/>
      </c>
      <c r="AC232" s="1092" t="s">
        <v>388</v>
      </c>
      <c r="AD232" s="1071" t="str">
        <f>IFERROR(ROUNDDOWN(ROUND(L232*Q232,0)*M232,0)*AB232,"")</f>
        <v/>
      </c>
      <c r="AE232" s="1095" t="str">
        <f>IFERROR(ROUNDDOWN(ROUNDDOWN(ROUND(L232*VLOOKUP(K232,【参考】数式用２!$A$2:$AC$48,MATCH("処遇改善加算Ⅳ",【参考】数式用２!$C$4:$O$4,0)+2,0),0)*M232,0)*AB232*0.5,0), "")</f>
        <v/>
      </c>
      <c r="AF232" s="1080"/>
      <c r="AG232" s="1071" t="str">
        <f>IF(AND(AQ232&lt;&gt;"対象外", P232&lt;&gt;""),ROUNDDOWN(ROUND(L232*VLOOKUP(K232,【参考】数式用２!$A$2:$K$48,MATCH("ベア加算あり",【参考】数式用２!$C$4:$K$4,0)+2,0),0)*M232,0)*AB232,"")</f>
        <v/>
      </c>
      <c r="AH232" s="1089"/>
      <c r="AI232" s="1080"/>
      <c r="AJ232" s="1080"/>
      <c r="AK232" s="1083"/>
      <c r="AL232" s="1086"/>
      <c r="AM232" s="682" t="str">
        <f>IF(Q232="","",IF(Q232&lt;O232,"！加算の要件上は問題ありませんが、令和６年度末の加算率と比較して、令和７年度の加算率が低くなっています。",""))</f>
        <v/>
      </c>
      <c r="AN232" s="372"/>
      <c r="AO232" s="1101" t="str">
        <f>IF(K232&lt;&gt;"","Q列に色付け","")</f>
        <v/>
      </c>
      <c r="AP232" s="1064" t="str">
        <f>IF(AND(AE232&lt;&gt;0,AE232&lt;&gt;""),IF(AF232="○","入力済","未入力"),"")</f>
        <v/>
      </c>
      <c r="AQ232" s="918" t="str">
        <f>IFERROR((VLOOKUP(N232, 【参考】数式用２!$BE$5:$BE$13, 1,FALSE)), "対象外")</f>
        <v>対象外</v>
      </c>
      <c r="AR232" s="842" t="str">
        <f>IF(AG232&lt;&gt;"",IF(AH232="○","入力済","未入力"),"")</f>
        <v/>
      </c>
      <c r="AS232" s="842" t="str">
        <f>IF(AND(P232&lt;&gt;"", AI232=""), "未入力", "入力済")</f>
        <v>入力済</v>
      </c>
      <c r="AT232" s="842" t="str">
        <f>IF(AND(P232&lt;&gt;"", P232&lt;&gt;"処遇改善加算Ⅳ", AJ232=""), "未入力", "入力済")</f>
        <v>入力済</v>
      </c>
      <c r="AU232" s="842" t="str">
        <f>IFERROR(VLOOKUP(K232, 【参考】数式用２!$BB$5:$BC$48, 2, FALSE), "")</f>
        <v/>
      </c>
      <c r="AV232" s="842" t="str">
        <f>IF(AND(P232&lt;&gt;"処遇改善加算Ⅲ",P232&lt;&gt;"処遇改善加算Ⅳ", P232&lt;&gt;"", AU232&lt;&gt;"対象外"), 1,"")</f>
        <v/>
      </c>
      <c r="AW232" s="842" t="str">
        <f>IFERROR("_"&amp;VLOOKUP(K232, 【参考】数式用２!$AG$2:$AH$48, 2, FALSE), "")</f>
        <v/>
      </c>
      <c r="AX232" s="1103" t="str">
        <f>IF(AND(P232="処遇改善加算Ⅰ", AL232=""), "未入力","入力済")</f>
        <v>入力済</v>
      </c>
      <c r="AY232" s="1100" t="str">
        <f>G232</f>
        <v/>
      </c>
      <c r="AZ232"/>
      <c r="BA232"/>
      <c r="BB232"/>
      <c r="BC232"/>
      <c r="BD232"/>
      <c r="BE232"/>
      <c r="BF232"/>
      <c r="BG232"/>
    </row>
    <row r="233" spans="1:59" ht="14.25">
      <c r="A233" s="1105"/>
      <c r="B233" s="1209"/>
      <c r="C233" s="1210"/>
      <c r="D233" s="1210"/>
      <c r="E233" s="1210"/>
      <c r="F233" s="1211"/>
      <c r="G233" s="1216"/>
      <c r="H233" s="1216"/>
      <c r="I233" s="1216"/>
      <c r="J233" s="1216"/>
      <c r="K233" s="1216"/>
      <c r="L233" s="1219"/>
      <c r="M233" s="1222"/>
      <c r="N233" s="1110"/>
      <c r="O233" s="1113"/>
      <c r="P233" s="1062"/>
      <c r="Q233" s="1075"/>
      <c r="R233" s="1078"/>
      <c r="S233" s="1066"/>
      <c r="T233" s="1069"/>
      <c r="U233" s="1066"/>
      <c r="V233" s="1069"/>
      <c r="W233" s="1066"/>
      <c r="X233" s="1069"/>
      <c r="Y233" s="1066"/>
      <c r="Z233" s="1069"/>
      <c r="AA233" s="1069"/>
      <c r="AB233" s="1069"/>
      <c r="AC233" s="1093"/>
      <c r="AD233" s="1072"/>
      <c r="AE233" s="1096"/>
      <c r="AF233" s="1081"/>
      <c r="AG233" s="1072"/>
      <c r="AH233" s="1090"/>
      <c r="AI233" s="1081"/>
      <c r="AJ233" s="1081"/>
      <c r="AK233" s="1084"/>
      <c r="AL233" s="1087"/>
      <c r="AM233" s="1098"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01"/>
      <c r="AP233" s="1064"/>
      <c r="AQ233" s="919"/>
      <c r="AR233" s="842"/>
      <c r="AS233" s="842"/>
      <c r="AT233" s="842"/>
      <c r="AU233" s="842"/>
      <c r="AV233" s="842"/>
      <c r="AW233" s="842"/>
      <c r="AX233" s="1103"/>
      <c r="AY233" s="1101"/>
      <c r="AZ233"/>
      <c r="BA233"/>
      <c r="BB233"/>
      <c r="BC233"/>
      <c r="BD233"/>
      <c r="BE233"/>
      <c r="BF233"/>
      <c r="BG233"/>
    </row>
    <row r="234" spans="1:59" ht="14.25">
      <c r="A234" s="1106"/>
      <c r="B234" s="1209"/>
      <c r="C234" s="1210"/>
      <c r="D234" s="1210"/>
      <c r="E234" s="1210"/>
      <c r="F234" s="1211"/>
      <c r="G234" s="1216"/>
      <c r="H234" s="1216"/>
      <c r="I234" s="1216"/>
      <c r="J234" s="1216"/>
      <c r="K234" s="1216"/>
      <c r="L234" s="1219"/>
      <c r="M234" s="1222"/>
      <c r="N234" s="1110"/>
      <c r="O234" s="1113"/>
      <c r="P234" s="1062"/>
      <c r="Q234" s="1075"/>
      <c r="R234" s="1078"/>
      <c r="S234" s="1066"/>
      <c r="T234" s="1069"/>
      <c r="U234" s="1066"/>
      <c r="V234" s="1069"/>
      <c r="W234" s="1066"/>
      <c r="X234" s="1069"/>
      <c r="Y234" s="1066"/>
      <c r="Z234" s="1069"/>
      <c r="AA234" s="1069"/>
      <c r="AB234" s="1069"/>
      <c r="AC234" s="1093"/>
      <c r="AD234" s="1072"/>
      <c r="AE234" s="1096"/>
      <c r="AF234" s="1081"/>
      <c r="AG234" s="1072"/>
      <c r="AH234" s="1090"/>
      <c r="AI234" s="1081"/>
      <c r="AJ234" s="1081"/>
      <c r="AK234" s="1084"/>
      <c r="AL234" s="1087"/>
      <c r="AM234" s="1099"/>
      <c r="AN234" s="372"/>
      <c r="AO234" s="1101"/>
      <c r="AP234" s="1064"/>
      <c r="AQ234" s="919"/>
      <c r="AR234" s="842"/>
      <c r="AS234" s="842"/>
      <c r="AT234" s="842"/>
      <c r="AU234" s="842"/>
      <c r="AV234" s="842"/>
      <c r="AW234" s="842"/>
      <c r="AX234" s="1103"/>
      <c r="AY234" s="1101"/>
      <c r="AZ234"/>
      <c r="BA234"/>
      <c r="BB234"/>
      <c r="BC234"/>
      <c r="BD234"/>
      <c r="BE234"/>
      <c r="BF234"/>
      <c r="BG234"/>
    </row>
    <row r="235" spans="1:59" ht="30" customHeight="1" thickBot="1">
      <c r="A235" s="1107"/>
      <c r="B235" s="1212"/>
      <c r="C235" s="1213"/>
      <c r="D235" s="1213"/>
      <c r="E235" s="1213"/>
      <c r="F235" s="1214"/>
      <c r="G235" s="1217"/>
      <c r="H235" s="1217"/>
      <c r="I235" s="1217"/>
      <c r="J235" s="1217"/>
      <c r="K235" s="1217"/>
      <c r="L235" s="1220"/>
      <c r="M235" s="1223"/>
      <c r="N235" s="1111"/>
      <c r="O235" s="1114"/>
      <c r="P235" s="1063"/>
      <c r="Q235" s="1076"/>
      <c r="R235" s="1079"/>
      <c r="S235" s="1067"/>
      <c r="T235" s="1070"/>
      <c r="U235" s="1067"/>
      <c r="V235" s="1070"/>
      <c r="W235" s="1067"/>
      <c r="X235" s="1070"/>
      <c r="Y235" s="1067"/>
      <c r="Z235" s="1070"/>
      <c r="AA235" s="1070"/>
      <c r="AB235" s="1070"/>
      <c r="AC235" s="1094"/>
      <c r="AD235" s="1073"/>
      <c r="AE235" s="1097"/>
      <c r="AF235" s="1082"/>
      <c r="AG235" s="1073"/>
      <c r="AH235" s="1091"/>
      <c r="AI235" s="1082"/>
      <c r="AJ235" s="1082"/>
      <c r="AK235" s="1085"/>
      <c r="AL235" s="1088"/>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02"/>
      <c r="AP235" s="1064"/>
      <c r="AQ235" s="920"/>
      <c r="AR235" s="842"/>
      <c r="AS235" s="842"/>
      <c r="AT235" s="842"/>
      <c r="AU235" s="842"/>
      <c r="AV235" s="842"/>
      <c r="AW235" s="842"/>
      <c r="AX235" s="1103"/>
      <c r="AY235" s="1102"/>
      <c r="AZ235"/>
      <c r="BA235"/>
      <c r="BB235"/>
      <c r="BC235"/>
      <c r="BD235"/>
      <c r="BE235"/>
      <c r="BF235"/>
      <c r="BG235"/>
    </row>
    <row r="236" spans="1:59" ht="30" customHeight="1">
      <c r="A236" s="1104">
        <v>57</v>
      </c>
      <c r="B236" s="1224" t="str">
        <f>IF(基本情報入力シート!B96="", "",基本情報入力シート!B96)</f>
        <v/>
      </c>
      <c r="C236" s="1225"/>
      <c r="D236" s="1225"/>
      <c r="E236" s="1225"/>
      <c r="F236" s="1226"/>
      <c r="G236" s="1227" t="str">
        <f>IF(基本情報入力シート!L96="", "",基本情報入力シート!L96)</f>
        <v/>
      </c>
      <c r="H236" s="1227" t="str">
        <f>IF(基本情報入力シート!Q96="", "",基本情報入力シート!Q96)</f>
        <v/>
      </c>
      <c r="I236" s="1227" t="str">
        <f>IF(基本情報入力シート!V96="", "",基本情報入力シート!V96)</f>
        <v/>
      </c>
      <c r="J236" s="1227" t="str">
        <f>IF(基本情報入力シート!W96="", "",基本情報入力シート!W96)</f>
        <v/>
      </c>
      <c r="K236" s="1227" t="str">
        <f>IF(基本情報入力シート!X96="", "",基本情報入力シート!X96)</f>
        <v/>
      </c>
      <c r="L236" s="1228" t="str">
        <f>IF(基本情報入力シート!AC96=0, "",基本情報入力シート!AC96)</f>
        <v/>
      </c>
      <c r="M236" s="1221" t="str">
        <f>IF(基本情報入力シート!AD96="", "",基本情報入力シート!AD96)</f>
        <v/>
      </c>
      <c r="N236" s="1109"/>
      <c r="O236" s="1112" t="str">
        <f>IFERROR(VLOOKUP(K236,【参考】数式用２!$A$2:$AD$48,MATCH(N236,【参考】数式用２!$C$4:$AD$4,0)+2,0),"")</f>
        <v/>
      </c>
      <c r="P236" s="1061"/>
      <c r="Q236" s="1074" t="str">
        <f>IFERROR(VLOOKUP(K236,【参考】数式用２!$A$2:$AC$48,MATCH(P236,【参考】数式用２!$C$4:$AC$4,0)+2,0),"")</f>
        <v/>
      </c>
      <c r="R236" s="1077" t="s">
        <v>301</v>
      </c>
      <c r="S236" s="1065"/>
      <c r="T236" s="1068" t="s">
        <v>385</v>
      </c>
      <c r="U236" s="1065"/>
      <c r="V236" s="1068" t="s">
        <v>386</v>
      </c>
      <c r="W236" s="1065"/>
      <c r="X236" s="1068" t="s">
        <v>385</v>
      </c>
      <c r="Y236" s="1065"/>
      <c r="Z236" s="1068" t="s">
        <v>387</v>
      </c>
      <c r="AA236" s="1068" t="s">
        <v>209</v>
      </c>
      <c r="AB236" s="1068" t="str">
        <f>IF(S236&gt;=1,(W236*12+Y236)-(S236*12+U236)+1,"")</f>
        <v/>
      </c>
      <c r="AC236" s="1092" t="s">
        <v>388</v>
      </c>
      <c r="AD236" s="1071" t="str">
        <f>IFERROR(ROUNDDOWN(ROUND(L236*Q236,0)*M236,0)*AB236,"")</f>
        <v/>
      </c>
      <c r="AE236" s="1095" t="str">
        <f>IFERROR(ROUNDDOWN(ROUNDDOWN(ROUND(L236*VLOOKUP(K236,【参考】数式用２!$A$2:$AC$48,MATCH("処遇改善加算Ⅳ",【参考】数式用２!$C$4:$O$4,0)+2,0),0)*M236,0)*AB236*0.5,0), "")</f>
        <v/>
      </c>
      <c r="AF236" s="1080"/>
      <c r="AG236" s="1071" t="str">
        <f>IF(AND(AQ236&lt;&gt;"対象外", P236&lt;&gt;""),ROUNDDOWN(ROUND(L236*VLOOKUP(K236,【参考】数式用２!$A$2:$K$48,MATCH("ベア加算あり",【参考】数式用２!$C$4:$K$4,0)+2,0),0)*M236,0)*AB236,"")</f>
        <v/>
      </c>
      <c r="AH236" s="1089"/>
      <c r="AI236" s="1080"/>
      <c r="AJ236" s="1080"/>
      <c r="AK236" s="1083"/>
      <c r="AL236" s="1086"/>
      <c r="AM236" s="682" t="str">
        <f>IF(Q236="","",IF(Q236&lt;O236,"！加算の要件上は問題ありませんが、令和６年度末の加算率と比較して、令和７年度の加算率が低くなっています。",""))</f>
        <v/>
      </c>
      <c r="AN236" s="372"/>
      <c r="AO236" s="1100" t="str">
        <f>IF(K236&lt;&gt;"","Q列に色付け","")</f>
        <v/>
      </c>
      <c r="AP236" s="1064" t="str">
        <f>IF(AND(AE236&lt;&gt;0,AE236&lt;&gt;""),IF(AF236="○","入力済","未入力"),"")</f>
        <v/>
      </c>
      <c r="AQ236" s="918" t="str">
        <f>IFERROR((VLOOKUP(N236, 【参考】数式用２!$BE$5:$BE$13, 1,FALSE)), "対象外")</f>
        <v>対象外</v>
      </c>
      <c r="AR236" s="842" t="str">
        <f>IF(AG236&lt;&gt;"",IF(AH236="○","入力済","未入力"),"")</f>
        <v/>
      </c>
      <c r="AS236" s="842" t="str">
        <f>IF(AND(P236&lt;&gt;"", AI236=""), "未入力", "入力済")</f>
        <v>入力済</v>
      </c>
      <c r="AT236" s="842" t="str">
        <f>IF(AND(P236&lt;&gt;"", P236&lt;&gt;"処遇改善加算Ⅳ", AJ236=""), "未入力", "入力済")</f>
        <v>入力済</v>
      </c>
      <c r="AU236" s="842" t="str">
        <f>IFERROR(VLOOKUP(K236, 【参考】数式用２!$BB$5:$BC$48, 2, FALSE), "")</f>
        <v/>
      </c>
      <c r="AV236" s="842" t="str">
        <f>IF(AND(P236&lt;&gt;"処遇改善加算Ⅲ",P236&lt;&gt;"処遇改善加算Ⅳ", P236&lt;&gt;"", AU236&lt;&gt;"対象外"), 1,"")</f>
        <v/>
      </c>
      <c r="AW236" s="842" t="str">
        <f>IFERROR("_"&amp;VLOOKUP(K236, 【参考】数式用２!$AG$2:$AH$48, 2, FALSE), "")</f>
        <v/>
      </c>
      <c r="AX236" s="1103" t="str">
        <f>IF(AND(P236="処遇改善加算Ⅰ", AL236=""), "未入力","入力済")</f>
        <v>入力済</v>
      </c>
      <c r="AY236" s="1100" t="str">
        <f>G236</f>
        <v/>
      </c>
      <c r="AZ236"/>
      <c r="BA236"/>
      <c r="BB236"/>
      <c r="BC236"/>
      <c r="BD236"/>
      <c r="BE236"/>
      <c r="BF236"/>
      <c r="BG236"/>
    </row>
    <row r="237" spans="1:59" ht="14.25">
      <c r="A237" s="1105"/>
      <c r="B237" s="1209"/>
      <c r="C237" s="1210"/>
      <c r="D237" s="1210"/>
      <c r="E237" s="1210"/>
      <c r="F237" s="1211"/>
      <c r="G237" s="1216"/>
      <c r="H237" s="1216"/>
      <c r="I237" s="1216"/>
      <c r="J237" s="1216"/>
      <c r="K237" s="1216"/>
      <c r="L237" s="1219"/>
      <c r="M237" s="1222"/>
      <c r="N237" s="1110"/>
      <c r="O237" s="1113"/>
      <c r="P237" s="1062"/>
      <c r="Q237" s="1075"/>
      <c r="R237" s="1078"/>
      <c r="S237" s="1066"/>
      <c r="T237" s="1069"/>
      <c r="U237" s="1066"/>
      <c r="V237" s="1069"/>
      <c r="W237" s="1066"/>
      <c r="X237" s="1069"/>
      <c r="Y237" s="1066"/>
      <c r="Z237" s="1069"/>
      <c r="AA237" s="1069"/>
      <c r="AB237" s="1069"/>
      <c r="AC237" s="1093"/>
      <c r="AD237" s="1072"/>
      <c r="AE237" s="1096"/>
      <c r="AF237" s="1081"/>
      <c r="AG237" s="1072"/>
      <c r="AH237" s="1090"/>
      <c r="AI237" s="1081"/>
      <c r="AJ237" s="1081"/>
      <c r="AK237" s="1084"/>
      <c r="AL237" s="1087"/>
      <c r="AM237" s="1098"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01"/>
      <c r="AP237" s="1064"/>
      <c r="AQ237" s="919"/>
      <c r="AR237" s="842"/>
      <c r="AS237" s="842"/>
      <c r="AT237" s="842"/>
      <c r="AU237" s="842"/>
      <c r="AV237" s="842"/>
      <c r="AW237" s="842"/>
      <c r="AX237" s="1103"/>
      <c r="AY237" s="1101"/>
      <c r="AZ237"/>
      <c r="BA237"/>
      <c r="BB237"/>
      <c r="BC237"/>
      <c r="BD237"/>
      <c r="BE237"/>
      <c r="BF237"/>
      <c r="BG237"/>
    </row>
    <row r="238" spans="1:59" ht="14.25">
      <c r="A238" s="1106"/>
      <c r="B238" s="1209"/>
      <c r="C238" s="1210"/>
      <c r="D238" s="1210"/>
      <c r="E238" s="1210"/>
      <c r="F238" s="1211"/>
      <c r="G238" s="1216"/>
      <c r="H238" s="1216"/>
      <c r="I238" s="1216"/>
      <c r="J238" s="1216"/>
      <c r="K238" s="1216"/>
      <c r="L238" s="1219"/>
      <c r="M238" s="1222"/>
      <c r="N238" s="1110"/>
      <c r="O238" s="1113"/>
      <c r="P238" s="1062"/>
      <c r="Q238" s="1075"/>
      <c r="R238" s="1078"/>
      <c r="S238" s="1066"/>
      <c r="T238" s="1069"/>
      <c r="U238" s="1066"/>
      <c r="V238" s="1069"/>
      <c r="W238" s="1066"/>
      <c r="X238" s="1069"/>
      <c r="Y238" s="1066"/>
      <c r="Z238" s="1069"/>
      <c r="AA238" s="1069"/>
      <c r="AB238" s="1069"/>
      <c r="AC238" s="1093"/>
      <c r="AD238" s="1072"/>
      <c r="AE238" s="1096"/>
      <c r="AF238" s="1081"/>
      <c r="AG238" s="1072"/>
      <c r="AH238" s="1090"/>
      <c r="AI238" s="1081"/>
      <c r="AJ238" s="1081"/>
      <c r="AK238" s="1084"/>
      <c r="AL238" s="1087"/>
      <c r="AM238" s="1099"/>
      <c r="AN238" s="372"/>
      <c r="AO238" s="1101"/>
      <c r="AP238" s="1064"/>
      <c r="AQ238" s="919"/>
      <c r="AR238" s="842"/>
      <c r="AS238" s="842"/>
      <c r="AT238" s="842"/>
      <c r="AU238" s="842"/>
      <c r="AV238" s="842"/>
      <c r="AW238" s="842"/>
      <c r="AX238" s="1103"/>
      <c r="AY238" s="1101"/>
      <c r="AZ238"/>
      <c r="BA238"/>
      <c r="BB238"/>
      <c r="BC238"/>
      <c r="BD238"/>
      <c r="BE238"/>
      <c r="BF238"/>
      <c r="BG238"/>
    </row>
    <row r="239" spans="1:59" ht="30" customHeight="1" thickBot="1">
      <c r="A239" s="1107"/>
      <c r="B239" s="1212"/>
      <c r="C239" s="1213"/>
      <c r="D239" s="1213"/>
      <c r="E239" s="1213"/>
      <c r="F239" s="1214"/>
      <c r="G239" s="1217"/>
      <c r="H239" s="1217"/>
      <c r="I239" s="1217"/>
      <c r="J239" s="1217"/>
      <c r="K239" s="1217"/>
      <c r="L239" s="1220"/>
      <c r="M239" s="1223"/>
      <c r="N239" s="1111"/>
      <c r="O239" s="1114"/>
      <c r="P239" s="1063"/>
      <c r="Q239" s="1076"/>
      <c r="R239" s="1079"/>
      <c r="S239" s="1067"/>
      <c r="T239" s="1070"/>
      <c r="U239" s="1067"/>
      <c r="V239" s="1070"/>
      <c r="W239" s="1067"/>
      <c r="X239" s="1070"/>
      <c r="Y239" s="1067"/>
      <c r="Z239" s="1070"/>
      <c r="AA239" s="1070"/>
      <c r="AB239" s="1070"/>
      <c r="AC239" s="1094"/>
      <c r="AD239" s="1073"/>
      <c r="AE239" s="1097"/>
      <c r="AF239" s="1082"/>
      <c r="AG239" s="1073"/>
      <c r="AH239" s="1091"/>
      <c r="AI239" s="1082"/>
      <c r="AJ239" s="1082"/>
      <c r="AK239" s="1085"/>
      <c r="AL239" s="1088"/>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01"/>
      <c r="AP239" s="1064"/>
      <c r="AQ239" s="920"/>
      <c r="AR239" s="842"/>
      <c r="AS239" s="842"/>
      <c r="AT239" s="842"/>
      <c r="AU239" s="842"/>
      <c r="AV239" s="842"/>
      <c r="AW239" s="842"/>
      <c r="AX239" s="1103"/>
      <c r="AY239" s="1102"/>
      <c r="AZ239"/>
      <c r="BA239"/>
      <c r="BB239"/>
      <c r="BC239"/>
      <c r="BD239"/>
      <c r="BE239"/>
      <c r="BF239"/>
      <c r="BG239"/>
    </row>
    <row r="240" spans="1:59" ht="30" customHeight="1">
      <c r="A240" s="1104">
        <v>58</v>
      </c>
      <c r="B240" s="1224" t="str">
        <f>IF(基本情報入力シート!B97="", "",基本情報入力シート!B97)</f>
        <v/>
      </c>
      <c r="C240" s="1225"/>
      <c r="D240" s="1225"/>
      <c r="E240" s="1225"/>
      <c r="F240" s="1226"/>
      <c r="G240" s="1227" t="str">
        <f>IF(基本情報入力シート!L97="", "",基本情報入力シート!L97)</f>
        <v/>
      </c>
      <c r="H240" s="1227" t="str">
        <f>IF(基本情報入力シート!Q97="", "",基本情報入力シート!Q97)</f>
        <v/>
      </c>
      <c r="I240" s="1227" t="str">
        <f>IF(基本情報入力シート!V97="", "",基本情報入力シート!V97)</f>
        <v/>
      </c>
      <c r="J240" s="1227" t="str">
        <f>IF(基本情報入力シート!W97="", "",基本情報入力シート!W97)</f>
        <v/>
      </c>
      <c r="K240" s="1227" t="str">
        <f>IF(基本情報入力シート!X97="", "",基本情報入力シート!X97)</f>
        <v/>
      </c>
      <c r="L240" s="1228" t="str">
        <f>IF(基本情報入力シート!AC97=0, "",基本情報入力シート!AC97)</f>
        <v/>
      </c>
      <c r="M240" s="1221" t="str">
        <f>IF(基本情報入力シート!AD97="", "",基本情報入力シート!AD97)</f>
        <v/>
      </c>
      <c r="N240" s="1109"/>
      <c r="O240" s="1112" t="str">
        <f>IFERROR(VLOOKUP(K240,【参考】数式用２!$A$2:$AD$48,MATCH(N240,【参考】数式用２!$C$4:$AD$4,0)+2,0),"")</f>
        <v/>
      </c>
      <c r="P240" s="1061"/>
      <c r="Q240" s="1074" t="str">
        <f>IFERROR(VLOOKUP(K240,【参考】数式用２!$A$2:$AC$48,MATCH(P240,【参考】数式用２!$C$4:$AC$4,0)+2,0),"")</f>
        <v/>
      </c>
      <c r="R240" s="1077" t="s">
        <v>301</v>
      </c>
      <c r="S240" s="1065"/>
      <c r="T240" s="1068" t="s">
        <v>385</v>
      </c>
      <c r="U240" s="1065"/>
      <c r="V240" s="1068" t="s">
        <v>386</v>
      </c>
      <c r="W240" s="1065"/>
      <c r="X240" s="1068" t="s">
        <v>385</v>
      </c>
      <c r="Y240" s="1065"/>
      <c r="Z240" s="1068" t="s">
        <v>387</v>
      </c>
      <c r="AA240" s="1068" t="s">
        <v>209</v>
      </c>
      <c r="AB240" s="1068" t="str">
        <f>IF(S240&gt;=1,(W240*12+Y240)-(S240*12+U240)+1,"")</f>
        <v/>
      </c>
      <c r="AC240" s="1092" t="s">
        <v>388</v>
      </c>
      <c r="AD240" s="1071" t="str">
        <f>IFERROR(ROUNDDOWN(ROUND(L240*Q240,0)*M240,0)*AB240,"")</f>
        <v/>
      </c>
      <c r="AE240" s="1095" t="str">
        <f>IFERROR(ROUNDDOWN(ROUNDDOWN(ROUND(L240*VLOOKUP(K240,【参考】数式用２!$A$2:$AC$48,MATCH("処遇改善加算Ⅳ",【参考】数式用２!$C$4:$O$4,0)+2,0),0)*M240,0)*AB240*0.5,0), "")</f>
        <v/>
      </c>
      <c r="AF240" s="1080"/>
      <c r="AG240" s="1071" t="str">
        <f>IF(AND(AQ240&lt;&gt;"対象外", P240&lt;&gt;""),ROUNDDOWN(ROUND(L240*VLOOKUP(K240,【参考】数式用２!$A$2:$K$48,MATCH("ベア加算あり",【参考】数式用２!$C$4:$K$4,0)+2,0),0)*M240,0)*AB240,"")</f>
        <v/>
      </c>
      <c r="AH240" s="1089"/>
      <c r="AI240" s="1080"/>
      <c r="AJ240" s="1080"/>
      <c r="AK240" s="1083"/>
      <c r="AL240" s="1086"/>
      <c r="AM240" s="682" t="str">
        <f>IF(Q240="","",IF(Q240&lt;O240,"！加算の要件上は問題ありませんが、令和６年度末の加算率と比較して、令和７年度の加算率が低くなっています。",""))</f>
        <v/>
      </c>
      <c r="AN240" s="372"/>
      <c r="AO240" s="1100" t="str">
        <f>IF(K240&lt;&gt;"","Q列に色付け","")</f>
        <v/>
      </c>
      <c r="AP240" s="1064" t="str">
        <f>IF(AND(AE240&lt;&gt;0,AE240&lt;&gt;""),IF(AF240="○","入力済","未入力"),"")</f>
        <v/>
      </c>
      <c r="AQ240" s="918" t="str">
        <f>IFERROR((VLOOKUP(N240, 【参考】数式用２!$BE$5:$BE$13, 1,FALSE)), "対象外")</f>
        <v>対象外</v>
      </c>
      <c r="AR240" s="842" t="str">
        <f>IF(AG240&lt;&gt;"",IF(AH240="○","入力済","未入力"),"")</f>
        <v/>
      </c>
      <c r="AS240" s="842" t="str">
        <f>IF(AND(P240&lt;&gt;"", AI240=""), "未入力", "入力済")</f>
        <v>入力済</v>
      </c>
      <c r="AT240" s="842" t="str">
        <f>IF(AND(P240&lt;&gt;"", P240&lt;&gt;"処遇改善加算Ⅳ", AJ240=""), "未入力", "入力済")</f>
        <v>入力済</v>
      </c>
      <c r="AU240" s="842" t="str">
        <f>IFERROR(VLOOKUP(K240, 【参考】数式用２!$BB$5:$BC$48, 2, FALSE), "")</f>
        <v/>
      </c>
      <c r="AV240" s="842" t="str">
        <f>IF(AND(P240&lt;&gt;"処遇改善加算Ⅲ",P240&lt;&gt;"処遇改善加算Ⅳ", P240&lt;&gt;"", AU240&lt;&gt;"対象外"), 1,"")</f>
        <v/>
      </c>
      <c r="AW240" s="842" t="str">
        <f>IFERROR("_"&amp;VLOOKUP(K240, 【参考】数式用２!$AG$2:$AH$48, 2, FALSE), "")</f>
        <v/>
      </c>
      <c r="AX240" s="1103" t="str">
        <f>IF(AND(P240="処遇改善加算Ⅰ", AL240=""), "未入力","入力済")</f>
        <v>入力済</v>
      </c>
      <c r="AY240" s="1100" t="str">
        <f>G240</f>
        <v/>
      </c>
      <c r="AZ240"/>
      <c r="BA240"/>
      <c r="BB240"/>
      <c r="BC240"/>
      <c r="BD240"/>
      <c r="BE240"/>
      <c r="BF240"/>
      <c r="BG240"/>
    </row>
    <row r="241" spans="1:59" ht="14.25">
      <c r="A241" s="1105"/>
      <c r="B241" s="1209"/>
      <c r="C241" s="1210"/>
      <c r="D241" s="1210"/>
      <c r="E241" s="1210"/>
      <c r="F241" s="1211"/>
      <c r="G241" s="1216"/>
      <c r="H241" s="1216"/>
      <c r="I241" s="1216"/>
      <c r="J241" s="1216"/>
      <c r="K241" s="1216"/>
      <c r="L241" s="1219"/>
      <c r="M241" s="1222"/>
      <c r="N241" s="1110"/>
      <c r="O241" s="1113"/>
      <c r="P241" s="1062"/>
      <c r="Q241" s="1075"/>
      <c r="R241" s="1078"/>
      <c r="S241" s="1066"/>
      <c r="T241" s="1069"/>
      <c r="U241" s="1066"/>
      <c r="V241" s="1069"/>
      <c r="W241" s="1066"/>
      <c r="X241" s="1069"/>
      <c r="Y241" s="1066"/>
      <c r="Z241" s="1069"/>
      <c r="AA241" s="1069"/>
      <c r="AB241" s="1069"/>
      <c r="AC241" s="1093"/>
      <c r="AD241" s="1072"/>
      <c r="AE241" s="1096"/>
      <c r="AF241" s="1081"/>
      <c r="AG241" s="1072"/>
      <c r="AH241" s="1090"/>
      <c r="AI241" s="1081"/>
      <c r="AJ241" s="1081"/>
      <c r="AK241" s="1084"/>
      <c r="AL241" s="1087"/>
      <c r="AM241" s="1098"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01"/>
      <c r="AP241" s="1064"/>
      <c r="AQ241" s="919"/>
      <c r="AR241" s="842"/>
      <c r="AS241" s="842"/>
      <c r="AT241" s="842"/>
      <c r="AU241" s="842"/>
      <c r="AV241" s="842"/>
      <c r="AW241" s="842"/>
      <c r="AX241" s="1103"/>
      <c r="AY241" s="1101"/>
      <c r="AZ241"/>
      <c r="BA241"/>
      <c r="BB241"/>
      <c r="BC241"/>
      <c r="BD241"/>
      <c r="BE241"/>
      <c r="BF241"/>
      <c r="BG241"/>
    </row>
    <row r="242" spans="1:59" ht="14.25">
      <c r="A242" s="1106"/>
      <c r="B242" s="1209"/>
      <c r="C242" s="1210"/>
      <c r="D242" s="1210"/>
      <c r="E242" s="1210"/>
      <c r="F242" s="1211"/>
      <c r="G242" s="1216"/>
      <c r="H242" s="1216"/>
      <c r="I242" s="1216"/>
      <c r="J242" s="1216"/>
      <c r="K242" s="1216"/>
      <c r="L242" s="1219"/>
      <c r="M242" s="1222"/>
      <c r="N242" s="1110"/>
      <c r="O242" s="1113"/>
      <c r="P242" s="1062"/>
      <c r="Q242" s="1075"/>
      <c r="R242" s="1078"/>
      <c r="S242" s="1066"/>
      <c r="T242" s="1069"/>
      <c r="U242" s="1066"/>
      <c r="V242" s="1069"/>
      <c r="W242" s="1066"/>
      <c r="X242" s="1069"/>
      <c r="Y242" s="1066"/>
      <c r="Z242" s="1069"/>
      <c r="AA242" s="1069"/>
      <c r="AB242" s="1069"/>
      <c r="AC242" s="1093"/>
      <c r="AD242" s="1072"/>
      <c r="AE242" s="1096"/>
      <c r="AF242" s="1081"/>
      <c r="AG242" s="1072"/>
      <c r="AH242" s="1090"/>
      <c r="AI242" s="1081"/>
      <c r="AJ242" s="1081"/>
      <c r="AK242" s="1084"/>
      <c r="AL242" s="1087"/>
      <c r="AM242" s="1099"/>
      <c r="AN242" s="372"/>
      <c r="AO242" s="1101"/>
      <c r="AP242" s="1064"/>
      <c r="AQ242" s="919"/>
      <c r="AR242" s="842"/>
      <c r="AS242" s="842"/>
      <c r="AT242" s="842"/>
      <c r="AU242" s="842"/>
      <c r="AV242" s="842"/>
      <c r="AW242" s="842"/>
      <c r="AX242" s="1103"/>
      <c r="AY242" s="1101"/>
      <c r="AZ242"/>
      <c r="BA242"/>
      <c r="BB242"/>
      <c r="BC242"/>
      <c r="BD242"/>
      <c r="BE242"/>
      <c r="BF242"/>
      <c r="BG242"/>
    </row>
    <row r="243" spans="1:59" ht="30" customHeight="1" thickBot="1">
      <c r="A243" s="1107"/>
      <c r="B243" s="1212"/>
      <c r="C243" s="1213"/>
      <c r="D243" s="1213"/>
      <c r="E243" s="1213"/>
      <c r="F243" s="1214"/>
      <c r="G243" s="1217"/>
      <c r="H243" s="1217"/>
      <c r="I243" s="1217"/>
      <c r="J243" s="1217"/>
      <c r="K243" s="1217"/>
      <c r="L243" s="1220"/>
      <c r="M243" s="1223"/>
      <c r="N243" s="1111"/>
      <c r="O243" s="1114"/>
      <c r="P243" s="1063"/>
      <c r="Q243" s="1076"/>
      <c r="R243" s="1079"/>
      <c r="S243" s="1067"/>
      <c r="T243" s="1070"/>
      <c r="U243" s="1067"/>
      <c r="V243" s="1070"/>
      <c r="W243" s="1067"/>
      <c r="X243" s="1070"/>
      <c r="Y243" s="1067"/>
      <c r="Z243" s="1070"/>
      <c r="AA243" s="1070"/>
      <c r="AB243" s="1070"/>
      <c r="AC243" s="1094"/>
      <c r="AD243" s="1073"/>
      <c r="AE243" s="1097"/>
      <c r="AF243" s="1082"/>
      <c r="AG243" s="1073"/>
      <c r="AH243" s="1091"/>
      <c r="AI243" s="1082"/>
      <c r="AJ243" s="1082"/>
      <c r="AK243" s="1085"/>
      <c r="AL243" s="1088"/>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02"/>
      <c r="AP243" s="1064"/>
      <c r="AQ243" s="920"/>
      <c r="AR243" s="842"/>
      <c r="AS243" s="842"/>
      <c r="AT243" s="842"/>
      <c r="AU243" s="842"/>
      <c r="AV243" s="842"/>
      <c r="AW243" s="842"/>
      <c r="AX243" s="1103"/>
      <c r="AY243" s="1102"/>
      <c r="AZ243"/>
      <c r="BA243"/>
      <c r="BB243"/>
      <c r="BC243"/>
      <c r="BD243"/>
      <c r="BE243"/>
      <c r="BF243"/>
      <c r="BG243"/>
    </row>
    <row r="244" spans="1:59" ht="30" customHeight="1">
      <c r="A244" s="1104">
        <v>59</v>
      </c>
      <c r="B244" s="1224" t="str">
        <f>IF(基本情報入力シート!B98="", "",基本情報入力シート!B98)</f>
        <v/>
      </c>
      <c r="C244" s="1225"/>
      <c r="D244" s="1225"/>
      <c r="E244" s="1225"/>
      <c r="F244" s="1226"/>
      <c r="G244" s="1227" t="str">
        <f>IF(基本情報入力シート!L98="", "",基本情報入力シート!L98)</f>
        <v/>
      </c>
      <c r="H244" s="1227" t="str">
        <f>IF(基本情報入力シート!Q98="", "",基本情報入力シート!Q98)</f>
        <v/>
      </c>
      <c r="I244" s="1227" t="str">
        <f>IF(基本情報入力シート!V98="", "",基本情報入力シート!V98)</f>
        <v/>
      </c>
      <c r="J244" s="1227" t="str">
        <f>IF(基本情報入力シート!W98="", "",基本情報入力シート!W98)</f>
        <v/>
      </c>
      <c r="K244" s="1227" t="str">
        <f>IF(基本情報入力シート!X98="", "",基本情報入力シート!X98)</f>
        <v/>
      </c>
      <c r="L244" s="1228" t="str">
        <f>IF(基本情報入力シート!AC98=0, "",基本情報入力シート!AC98)</f>
        <v/>
      </c>
      <c r="M244" s="1221" t="str">
        <f>IF(基本情報入力シート!AD98="", "",基本情報入力シート!AD98)</f>
        <v/>
      </c>
      <c r="N244" s="1109"/>
      <c r="O244" s="1112" t="str">
        <f>IFERROR(VLOOKUP(K244,【参考】数式用２!$A$2:$AD$48,MATCH(N244,【参考】数式用２!$C$4:$AD$4,0)+2,0),"")</f>
        <v/>
      </c>
      <c r="P244" s="1061"/>
      <c r="Q244" s="1074" t="str">
        <f>IFERROR(VLOOKUP(K244,【参考】数式用２!$A$2:$AC$48,MATCH(P244,【参考】数式用２!$C$4:$AC$4,0)+2,0),"")</f>
        <v/>
      </c>
      <c r="R244" s="1077" t="s">
        <v>301</v>
      </c>
      <c r="S244" s="1065"/>
      <c r="T244" s="1068" t="s">
        <v>385</v>
      </c>
      <c r="U244" s="1065"/>
      <c r="V244" s="1068" t="s">
        <v>386</v>
      </c>
      <c r="W244" s="1065"/>
      <c r="X244" s="1068" t="s">
        <v>385</v>
      </c>
      <c r="Y244" s="1065"/>
      <c r="Z244" s="1068" t="s">
        <v>387</v>
      </c>
      <c r="AA244" s="1068" t="s">
        <v>209</v>
      </c>
      <c r="AB244" s="1068" t="str">
        <f>IF(S244&gt;=1,(W244*12+Y244)-(S244*12+U244)+1,"")</f>
        <v/>
      </c>
      <c r="AC244" s="1092" t="s">
        <v>388</v>
      </c>
      <c r="AD244" s="1071" t="str">
        <f>IFERROR(ROUNDDOWN(ROUND(L244*Q244,0)*M244,0)*AB244,"")</f>
        <v/>
      </c>
      <c r="AE244" s="1095" t="str">
        <f>IFERROR(ROUNDDOWN(ROUNDDOWN(ROUND(L244*VLOOKUP(K244,【参考】数式用２!$A$2:$AC$48,MATCH("処遇改善加算Ⅳ",【参考】数式用２!$C$4:$O$4,0)+2,0),0)*M244,0)*AB244*0.5,0), "")</f>
        <v/>
      </c>
      <c r="AF244" s="1080"/>
      <c r="AG244" s="1071" t="str">
        <f>IF(AND(AQ244&lt;&gt;"対象外", P244&lt;&gt;""),ROUNDDOWN(ROUND(L244*VLOOKUP(K244,【参考】数式用２!$A$2:$K$48,MATCH("ベア加算あり",【参考】数式用２!$C$4:$K$4,0)+2,0),0)*M244,0)*AB244,"")</f>
        <v/>
      </c>
      <c r="AH244" s="1089"/>
      <c r="AI244" s="1080"/>
      <c r="AJ244" s="1080"/>
      <c r="AK244" s="1083"/>
      <c r="AL244" s="1086"/>
      <c r="AM244" s="682" t="str">
        <f>IF(Q244="","",IF(Q244&lt;O244,"！加算の要件上は問題ありませんが、令和６年度末の加算率と比較して、令和７年度の加算率が低くなっています。",""))</f>
        <v/>
      </c>
      <c r="AN244" s="372"/>
      <c r="AO244" s="1101" t="str">
        <f>IF(K244&lt;&gt;"","Q列に色付け","")</f>
        <v/>
      </c>
      <c r="AP244" s="1064" t="str">
        <f>IF(AND(AE244&lt;&gt;0,AE244&lt;&gt;""),IF(AF244="○","入力済","未入力"),"")</f>
        <v/>
      </c>
      <c r="AQ244" s="918" t="str">
        <f>IFERROR((VLOOKUP(N244, 【参考】数式用２!$BE$5:$BE$13, 1,FALSE)), "対象外")</f>
        <v>対象外</v>
      </c>
      <c r="AR244" s="842" t="str">
        <f>IF(AG244&lt;&gt;"",IF(AH244="○","入力済","未入力"),"")</f>
        <v/>
      </c>
      <c r="AS244" s="842" t="str">
        <f>IF(AND(P244&lt;&gt;"", AI244=""), "未入力", "入力済")</f>
        <v>入力済</v>
      </c>
      <c r="AT244" s="842" t="str">
        <f>IF(AND(P244&lt;&gt;"", P244&lt;&gt;"処遇改善加算Ⅳ", AJ244=""), "未入力", "入力済")</f>
        <v>入力済</v>
      </c>
      <c r="AU244" s="842" t="str">
        <f>IFERROR(VLOOKUP(K244, 【参考】数式用２!$BB$5:$BC$48, 2, FALSE), "")</f>
        <v/>
      </c>
      <c r="AV244" s="842" t="str">
        <f>IF(AND(P244&lt;&gt;"処遇改善加算Ⅲ",P244&lt;&gt;"処遇改善加算Ⅳ", P244&lt;&gt;"", AU244&lt;&gt;"対象外"), 1,"")</f>
        <v/>
      </c>
      <c r="AW244" s="842" t="str">
        <f>IFERROR("_"&amp;VLOOKUP(K244, 【参考】数式用２!$AG$2:$AH$48, 2, FALSE), "")</f>
        <v/>
      </c>
      <c r="AX244" s="1103" t="str">
        <f>IF(AND(P244="処遇改善加算Ⅰ", AL244=""), "未入力","入力済")</f>
        <v>入力済</v>
      </c>
      <c r="AY244" s="1100" t="str">
        <f>G244</f>
        <v/>
      </c>
      <c r="AZ244"/>
      <c r="BA244"/>
      <c r="BB244"/>
      <c r="BC244"/>
      <c r="BD244"/>
      <c r="BE244"/>
      <c r="BF244"/>
      <c r="BG244"/>
    </row>
    <row r="245" spans="1:59" ht="14.25">
      <c r="A245" s="1105"/>
      <c r="B245" s="1209"/>
      <c r="C245" s="1210"/>
      <c r="D245" s="1210"/>
      <c r="E245" s="1210"/>
      <c r="F245" s="1211"/>
      <c r="G245" s="1216"/>
      <c r="H245" s="1216"/>
      <c r="I245" s="1216"/>
      <c r="J245" s="1216"/>
      <c r="K245" s="1216"/>
      <c r="L245" s="1219"/>
      <c r="M245" s="1222"/>
      <c r="N245" s="1110"/>
      <c r="O245" s="1113"/>
      <c r="P245" s="1062"/>
      <c r="Q245" s="1075"/>
      <c r="R245" s="1078"/>
      <c r="S245" s="1066"/>
      <c r="T245" s="1069"/>
      <c r="U245" s="1066"/>
      <c r="V245" s="1069"/>
      <c r="W245" s="1066"/>
      <c r="X245" s="1069"/>
      <c r="Y245" s="1066"/>
      <c r="Z245" s="1069"/>
      <c r="AA245" s="1069"/>
      <c r="AB245" s="1069"/>
      <c r="AC245" s="1093"/>
      <c r="AD245" s="1072"/>
      <c r="AE245" s="1096"/>
      <c r="AF245" s="1081"/>
      <c r="AG245" s="1072"/>
      <c r="AH245" s="1090"/>
      <c r="AI245" s="1081"/>
      <c r="AJ245" s="1081"/>
      <c r="AK245" s="1084"/>
      <c r="AL245" s="1087"/>
      <c r="AM245" s="1098"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01"/>
      <c r="AP245" s="1064"/>
      <c r="AQ245" s="919"/>
      <c r="AR245" s="842"/>
      <c r="AS245" s="842"/>
      <c r="AT245" s="842"/>
      <c r="AU245" s="842"/>
      <c r="AV245" s="842"/>
      <c r="AW245" s="842"/>
      <c r="AX245" s="1103"/>
      <c r="AY245" s="1101"/>
      <c r="AZ245"/>
      <c r="BA245"/>
      <c r="BB245"/>
      <c r="BC245"/>
      <c r="BD245"/>
      <c r="BE245"/>
      <c r="BF245"/>
      <c r="BG245"/>
    </row>
    <row r="246" spans="1:59" ht="14.25">
      <c r="A246" s="1106"/>
      <c r="B246" s="1209"/>
      <c r="C246" s="1210"/>
      <c r="D246" s="1210"/>
      <c r="E246" s="1210"/>
      <c r="F246" s="1211"/>
      <c r="G246" s="1216"/>
      <c r="H246" s="1216"/>
      <c r="I246" s="1216"/>
      <c r="J246" s="1216"/>
      <c r="K246" s="1216"/>
      <c r="L246" s="1219"/>
      <c r="M246" s="1222"/>
      <c r="N246" s="1110"/>
      <c r="O246" s="1113"/>
      <c r="P246" s="1062"/>
      <c r="Q246" s="1075"/>
      <c r="R246" s="1078"/>
      <c r="S246" s="1066"/>
      <c r="T246" s="1069"/>
      <c r="U246" s="1066"/>
      <c r="V246" s="1069"/>
      <c r="W246" s="1066"/>
      <c r="X246" s="1069"/>
      <c r="Y246" s="1066"/>
      <c r="Z246" s="1069"/>
      <c r="AA246" s="1069"/>
      <c r="AB246" s="1069"/>
      <c r="AC246" s="1093"/>
      <c r="AD246" s="1072"/>
      <c r="AE246" s="1096"/>
      <c r="AF246" s="1081"/>
      <c r="AG246" s="1072"/>
      <c r="AH246" s="1090"/>
      <c r="AI246" s="1081"/>
      <c r="AJ246" s="1081"/>
      <c r="AK246" s="1084"/>
      <c r="AL246" s="1087"/>
      <c r="AM246" s="1099"/>
      <c r="AN246" s="372"/>
      <c r="AO246" s="1101"/>
      <c r="AP246" s="1064"/>
      <c r="AQ246" s="919"/>
      <c r="AR246" s="842"/>
      <c r="AS246" s="842"/>
      <c r="AT246" s="842"/>
      <c r="AU246" s="842"/>
      <c r="AV246" s="842"/>
      <c r="AW246" s="842"/>
      <c r="AX246" s="1103"/>
      <c r="AY246" s="1101"/>
      <c r="AZ246"/>
      <c r="BA246"/>
      <c r="BB246"/>
      <c r="BC246"/>
      <c r="BD246"/>
      <c r="BE246"/>
      <c r="BF246"/>
      <c r="BG246"/>
    </row>
    <row r="247" spans="1:59" ht="30" customHeight="1" thickBot="1">
      <c r="A247" s="1107"/>
      <c r="B247" s="1212"/>
      <c r="C247" s="1213"/>
      <c r="D247" s="1213"/>
      <c r="E247" s="1213"/>
      <c r="F247" s="1214"/>
      <c r="G247" s="1217"/>
      <c r="H247" s="1217"/>
      <c r="I247" s="1217"/>
      <c r="J247" s="1217"/>
      <c r="K247" s="1217"/>
      <c r="L247" s="1220"/>
      <c r="M247" s="1223"/>
      <c r="N247" s="1111"/>
      <c r="O247" s="1114"/>
      <c r="P247" s="1063"/>
      <c r="Q247" s="1076"/>
      <c r="R247" s="1079"/>
      <c r="S247" s="1067"/>
      <c r="T247" s="1070"/>
      <c r="U247" s="1067"/>
      <c r="V247" s="1070"/>
      <c r="W247" s="1067"/>
      <c r="X247" s="1070"/>
      <c r="Y247" s="1067"/>
      <c r="Z247" s="1070"/>
      <c r="AA247" s="1070"/>
      <c r="AB247" s="1070"/>
      <c r="AC247" s="1094"/>
      <c r="AD247" s="1073"/>
      <c r="AE247" s="1097"/>
      <c r="AF247" s="1082"/>
      <c r="AG247" s="1073"/>
      <c r="AH247" s="1091"/>
      <c r="AI247" s="1082"/>
      <c r="AJ247" s="1082"/>
      <c r="AK247" s="1085"/>
      <c r="AL247" s="1088"/>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01"/>
      <c r="AP247" s="1064"/>
      <c r="AQ247" s="920"/>
      <c r="AR247" s="842"/>
      <c r="AS247" s="842"/>
      <c r="AT247" s="842"/>
      <c r="AU247" s="842"/>
      <c r="AV247" s="842"/>
      <c r="AW247" s="842"/>
      <c r="AX247" s="1103"/>
      <c r="AY247" s="1102"/>
      <c r="AZ247"/>
      <c r="BA247"/>
      <c r="BB247"/>
      <c r="BC247"/>
      <c r="BD247"/>
      <c r="BE247"/>
      <c r="BF247"/>
      <c r="BG247"/>
    </row>
    <row r="248" spans="1:59" ht="30" customHeight="1">
      <c r="A248" s="1104">
        <v>60</v>
      </c>
      <c r="B248" s="1224" t="str">
        <f>IF(基本情報入力シート!B99="", "",基本情報入力シート!B99)</f>
        <v/>
      </c>
      <c r="C248" s="1225"/>
      <c r="D248" s="1225"/>
      <c r="E248" s="1225"/>
      <c r="F248" s="1226"/>
      <c r="G248" s="1227" t="str">
        <f>IF(基本情報入力シート!L99="", "",基本情報入力シート!L99)</f>
        <v/>
      </c>
      <c r="H248" s="1227" t="str">
        <f>IF(基本情報入力シート!Q99="", "",基本情報入力シート!Q99)</f>
        <v/>
      </c>
      <c r="I248" s="1227" t="str">
        <f>IF(基本情報入力シート!V99="", "",基本情報入力シート!V99)</f>
        <v/>
      </c>
      <c r="J248" s="1227" t="str">
        <f>IF(基本情報入力シート!W99="", "",基本情報入力シート!W99)</f>
        <v/>
      </c>
      <c r="K248" s="1227" t="str">
        <f>IF(基本情報入力シート!X99="", "",基本情報入力シート!X99)</f>
        <v/>
      </c>
      <c r="L248" s="1228" t="str">
        <f>IF(基本情報入力シート!AC99=0, "",基本情報入力シート!AC99)</f>
        <v/>
      </c>
      <c r="M248" s="1221" t="str">
        <f>IF(基本情報入力シート!AD99="", "",基本情報入力シート!AD99)</f>
        <v/>
      </c>
      <c r="N248" s="1109"/>
      <c r="O248" s="1112" t="str">
        <f>IFERROR(VLOOKUP(K248,【参考】数式用２!$A$2:$AD$48,MATCH(N248,【参考】数式用２!$C$4:$AD$4,0)+2,0),"")</f>
        <v/>
      </c>
      <c r="P248" s="1061"/>
      <c r="Q248" s="1074" t="str">
        <f>IFERROR(VLOOKUP(K248,【参考】数式用２!$A$2:$AC$48,MATCH(P248,【参考】数式用２!$C$4:$AC$4,0)+2,0),"")</f>
        <v/>
      </c>
      <c r="R248" s="1077" t="s">
        <v>301</v>
      </c>
      <c r="S248" s="1065"/>
      <c r="T248" s="1068" t="s">
        <v>385</v>
      </c>
      <c r="U248" s="1065"/>
      <c r="V248" s="1068" t="s">
        <v>386</v>
      </c>
      <c r="W248" s="1065"/>
      <c r="X248" s="1068" t="s">
        <v>385</v>
      </c>
      <c r="Y248" s="1065"/>
      <c r="Z248" s="1068" t="s">
        <v>387</v>
      </c>
      <c r="AA248" s="1068" t="s">
        <v>209</v>
      </c>
      <c r="AB248" s="1068" t="str">
        <f>IF(S248&gt;=1,(W248*12+Y248)-(S248*12+U248)+1,"")</f>
        <v/>
      </c>
      <c r="AC248" s="1092" t="s">
        <v>388</v>
      </c>
      <c r="AD248" s="1071" t="str">
        <f>IFERROR(ROUNDDOWN(ROUND(L248*Q248,0)*M248,0)*AB248,"")</f>
        <v/>
      </c>
      <c r="AE248" s="1095" t="str">
        <f>IFERROR(ROUNDDOWN(ROUNDDOWN(ROUND(L248*VLOOKUP(K248,【参考】数式用２!$A$2:$AC$48,MATCH("処遇改善加算Ⅳ",【参考】数式用２!$C$4:$O$4,0)+2,0),0)*M248,0)*AB248*0.5,0), "")</f>
        <v/>
      </c>
      <c r="AF248" s="1080"/>
      <c r="AG248" s="1071" t="str">
        <f>IF(AND(AQ248&lt;&gt;"対象外", P248&lt;&gt;""),ROUNDDOWN(ROUND(L248*VLOOKUP(K248,【参考】数式用２!$A$2:$K$48,MATCH("ベア加算あり",【参考】数式用２!$C$4:$K$4,0)+2,0),0)*M248,0)*AB248,"")</f>
        <v/>
      </c>
      <c r="AH248" s="1089"/>
      <c r="AI248" s="1080"/>
      <c r="AJ248" s="1080"/>
      <c r="AK248" s="1083"/>
      <c r="AL248" s="1086"/>
      <c r="AM248" s="682" t="str">
        <f>IF(Q248="","",IF(Q248&lt;O248,"！加算の要件上は問題ありませんが、令和６年度末の加算率と比較して、令和７年度の加算率が低くなっています。",""))</f>
        <v/>
      </c>
      <c r="AN248" s="372"/>
      <c r="AO248" s="1100" t="str">
        <f>IF(K248&lt;&gt;"","Q列に色付け","")</f>
        <v/>
      </c>
      <c r="AP248" s="1064" t="str">
        <f>IF(AND(AE248&lt;&gt;0,AE248&lt;&gt;""),IF(AF248="○","入力済","未入力"),"")</f>
        <v/>
      </c>
      <c r="AQ248" s="918" t="str">
        <f>IFERROR((VLOOKUP(N248, 【参考】数式用２!$BE$5:$BE$13, 1,FALSE)), "対象外")</f>
        <v>対象外</v>
      </c>
      <c r="AR248" s="842" t="str">
        <f>IF(AG248&lt;&gt;"",IF(AH248="○","入力済","未入力"),"")</f>
        <v/>
      </c>
      <c r="AS248" s="842" t="str">
        <f>IF(AND(P248&lt;&gt;"", AI248=""), "未入力", "入力済")</f>
        <v>入力済</v>
      </c>
      <c r="AT248" s="842" t="str">
        <f>IF(AND(P248&lt;&gt;"", P248&lt;&gt;"処遇改善加算Ⅳ", AJ248=""), "未入力", "入力済")</f>
        <v>入力済</v>
      </c>
      <c r="AU248" s="842" t="str">
        <f>IFERROR(VLOOKUP(K248, 【参考】数式用２!$BB$5:$BC$48, 2, FALSE), "")</f>
        <v/>
      </c>
      <c r="AV248" s="842" t="str">
        <f>IF(AND(P248&lt;&gt;"処遇改善加算Ⅲ",P248&lt;&gt;"処遇改善加算Ⅳ", P248&lt;&gt;"", AU248&lt;&gt;"対象外"), 1,"")</f>
        <v/>
      </c>
      <c r="AW248" s="842" t="str">
        <f>IFERROR("_"&amp;VLOOKUP(K248, 【参考】数式用２!$AG$2:$AH$48, 2, FALSE), "")</f>
        <v/>
      </c>
      <c r="AX248" s="1103" t="str">
        <f>IF(AND(P248="処遇改善加算Ⅰ", AL248=""), "未入力","入力済")</f>
        <v>入力済</v>
      </c>
      <c r="AY248" s="1100" t="str">
        <f>G248</f>
        <v/>
      </c>
      <c r="AZ248"/>
      <c r="BA248"/>
      <c r="BB248"/>
      <c r="BC248"/>
      <c r="BD248"/>
      <c r="BE248"/>
      <c r="BF248"/>
      <c r="BG248"/>
    </row>
    <row r="249" spans="1:59" ht="14.25">
      <c r="A249" s="1105"/>
      <c r="B249" s="1209"/>
      <c r="C249" s="1210"/>
      <c r="D249" s="1210"/>
      <c r="E249" s="1210"/>
      <c r="F249" s="1211"/>
      <c r="G249" s="1216"/>
      <c r="H249" s="1216"/>
      <c r="I249" s="1216"/>
      <c r="J249" s="1216"/>
      <c r="K249" s="1216"/>
      <c r="L249" s="1219"/>
      <c r="M249" s="1222"/>
      <c r="N249" s="1110"/>
      <c r="O249" s="1113"/>
      <c r="P249" s="1062"/>
      <c r="Q249" s="1075"/>
      <c r="R249" s="1078"/>
      <c r="S249" s="1066"/>
      <c r="T249" s="1069"/>
      <c r="U249" s="1066"/>
      <c r="V249" s="1069"/>
      <c r="W249" s="1066"/>
      <c r="X249" s="1069"/>
      <c r="Y249" s="1066"/>
      <c r="Z249" s="1069"/>
      <c r="AA249" s="1069"/>
      <c r="AB249" s="1069"/>
      <c r="AC249" s="1093"/>
      <c r="AD249" s="1072"/>
      <c r="AE249" s="1096"/>
      <c r="AF249" s="1081"/>
      <c r="AG249" s="1072"/>
      <c r="AH249" s="1090"/>
      <c r="AI249" s="1081"/>
      <c r="AJ249" s="1081"/>
      <c r="AK249" s="1084"/>
      <c r="AL249" s="1087"/>
      <c r="AM249" s="1098"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01"/>
      <c r="AP249" s="1064"/>
      <c r="AQ249" s="919"/>
      <c r="AR249" s="842"/>
      <c r="AS249" s="842"/>
      <c r="AT249" s="842"/>
      <c r="AU249" s="842"/>
      <c r="AV249" s="842"/>
      <c r="AW249" s="842"/>
      <c r="AX249" s="1103"/>
      <c r="AY249" s="1101"/>
      <c r="AZ249"/>
      <c r="BA249"/>
      <c r="BB249"/>
      <c r="BC249"/>
      <c r="BD249"/>
      <c r="BE249"/>
      <c r="BF249"/>
      <c r="BG249"/>
    </row>
    <row r="250" spans="1:59" ht="14.25">
      <c r="A250" s="1106"/>
      <c r="B250" s="1209"/>
      <c r="C250" s="1210"/>
      <c r="D250" s="1210"/>
      <c r="E250" s="1210"/>
      <c r="F250" s="1211"/>
      <c r="G250" s="1216"/>
      <c r="H250" s="1216"/>
      <c r="I250" s="1216"/>
      <c r="J250" s="1216"/>
      <c r="K250" s="1216"/>
      <c r="L250" s="1219"/>
      <c r="M250" s="1222"/>
      <c r="N250" s="1110"/>
      <c r="O250" s="1113"/>
      <c r="P250" s="1062"/>
      <c r="Q250" s="1075"/>
      <c r="R250" s="1078"/>
      <c r="S250" s="1066"/>
      <c r="T250" s="1069"/>
      <c r="U250" s="1066"/>
      <c r="V250" s="1069"/>
      <c r="W250" s="1066"/>
      <c r="X250" s="1069"/>
      <c r="Y250" s="1066"/>
      <c r="Z250" s="1069"/>
      <c r="AA250" s="1069"/>
      <c r="AB250" s="1069"/>
      <c r="AC250" s="1093"/>
      <c r="AD250" s="1072"/>
      <c r="AE250" s="1096"/>
      <c r="AF250" s="1081"/>
      <c r="AG250" s="1072"/>
      <c r="AH250" s="1090"/>
      <c r="AI250" s="1081"/>
      <c r="AJ250" s="1081"/>
      <c r="AK250" s="1084"/>
      <c r="AL250" s="1087"/>
      <c r="AM250" s="1099"/>
      <c r="AN250" s="372"/>
      <c r="AO250" s="1101"/>
      <c r="AP250" s="1064"/>
      <c r="AQ250" s="919"/>
      <c r="AR250" s="842"/>
      <c r="AS250" s="842"/>
      <c r="AT250" s="842"/>
      <c r="AU250" s="842"/>
      <c r="AV250" s="842"/>
      <c r="AW250" s="842"/>
      <c r="AX250" s="1103"/>
      <c r="AY250" s="1101"/>
      <c r="AZ250"/>
      <c r="BA250"/>
      <c r="BB250"/>
      <c r="BC250"/>
      <c r="BD250"/>
      <c r="BE250"/>
      <c r="BF250"/>
      <c r="BG250"/>
    </row>
    <row r="251" spans="1:59" ht="30" customHeight="1" thickBot="1">
      <c r="A251" s="1107"/>
      <c r="B251" s="1212"/>
      <c r="C251" s="1213"/>
      <c r="D251" s="1213"/>
      <c r="E251" s="1213"/>
      <c r="F251" s="1214"/>
      <c r="G251" s="1217"/>
      <c r="H251" s="1217"/>
      <c r="I251" s="1217"/>
      <c r="J251" s="1217"/>
      <c r="K251" s="1217"/>
      <c r="L251" s="1220"/>
      <c r="M251" s="1223"/>
      <c r="N251" s="1111"/>
      <c r="O251" s="1114"/>
      <c r="P251" s="1063"/>
      <c r="Q251" s="1076"/>
      <c r="R251" s="1079"/>
      <c r="S251" s="1067"/>
      <c r="T251" s="1070"/>
      <c r="U251" s="1067"/>
      <c r="V251" s="1070"/>
      <c r="W251" s="1067"/>
      <c r="X251" s="1070"/>
      <c r="Y251" s="1067"/>
      <c r="Z251" s="1070"/>
      <c r="AA251" s="1070"/>
      <c r="AB251" s="1070"/>
      <c r="AC251" s="1094"/>
      <c r="AD251" s="1073"/>
      <c r="AE251" s="1097"/>
      <c r="AF251" s="1082"/>
      <c r="AG251" s="1073"/>
      <c r="AH251" s="1091"/>
      <c r="AI251" s="1082"/>
      <c r="AJ251" s="1082"/>
      <c r="AK251" s="1085"/>
      <c r="AL251" s="1088"/>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02"/>
      <c r="AP251" s="1064"/>
      <c r="AQ251" s="920"/>
      <c r="AR251" s="842"/>
      <c r="AS251" s="842"/>
      <c r="AT251" s="842"/>
      <c r="AU251" s="842"/>
      <c r="AV251" s="842"/>
      <c r="AW251" s="842"/>
      <c r="AX251" s="1103"/>
      <c r="AY251" s="1102"/>
      <c r="AZ251"/>
      <c r="BA251"/>
      <c r="BB251"/>
      <c r="BC251"/>
      <c r="BD251"/>
      <c r="BE251"/>
      <c r="BF251"/>
      <c r="BG251"/>
    </row>
    <row r="252" spans="1:59" ht="30" customHeight="1">
      <c r="A252" s="1104">
        <v>61</v>
      </c>
      <c r="B252" s="1224" t="str">
        <f>IF(基本情報入力シート!B100="", "",基本情報入力シート!B100)</f>
        <v/>
      </c>
      <c r="C252" s="1225"/>
      <c r="D252" s="1225"/>
      <c r="E252" s="1225"/>
      <c r="F252" s="1226"/>
      <c r="G252" s="1227" t="str">
        <f>IF(基本情報入力シート!L100="", "",基本情報入力シート!L100)</f>
        <v/>
      </c>
      <c r="H252" s="1227" t="str">
        <f>IF(基本情報入力シート!Q100="", "",基本情報入力シート!Q100)</f>
        <v/>
      </c>
      <c r="I252" s="1227" t="str">
        <f>IF(基本情報入力シート!V100="", "",基本情報入力シート!V100)</f>
        <v/>
      </c>
      <c r="J252" s="1227" t="str">
        <f>IF(基本情報入力シート!W100="", "",基本情報入力シート!W100)</f>
        <v/>
      </c>
      <c r="K252" s="1227" t="str">
        <f>IF(基本情報入力シート!X100="", "",基本情報入力シート!X100)</f>
        <v/>
      </c>
      <c r="L252" s="1228" t="str">
        <f>IF(基本情報入力シート!AC100=0, "",基本情報入力シート!AC100)</f>
        <v/>
      </c>
      <c r="M252" s="1221" t="str">
        <f>IF(基本情報入力シート!AD100="", "",基本情報入力シート!AD100)</f>
        <v/>
      </c>
      <c r="N252" s="1109"/>
      <c r="O252" s="1112" t="str">
        <f>IFERROR(VLOOKUP(K252,【参考】数式用２!$A$2:$AD$48,MATCH(N252,【参考】数式用２!$C$4:$AD$4,0)+2,0),"")</f>
        <v/>
      </c>
      <c r="P252" s="1061"/>
      <c r="Q252" s="1074" t="str">
        <f>IFERROR(VLOOKUP(K252,【参考】数式用２!$A$2:$AC$48,MATCH(P252,【参考】数式用２!$C$4:$AC$4,0)+2,0),"")</f>
        <v/>
      </c>
      <c r="R252" s="1077" t="s">
        <v>301</v>
      </c>
      <c r="S252" s="1065"/>
      <c r="T252" s="1068" t="s">
        <v>385</v>
      </c>
      <c r="U252" s="1065"/>
      <c r="V252" s="1068" t="s">
        <v>386</v>
      </c>
      <c r="W252" s="1065"/>
      <c r="X252" s="1068" t="s">
        <v>385</v>
      </c>
      <c r="Y252" s="1065"/>
      <c r="Z252" s="1068" t="s">
        <v>387</v>
      </c>
      <c r="AA252" s="1068" t="s">
        <v>209</v>
      </c>
      <c r="AB252" s="1068" t="str">
        <f>IF(S252&gt;=1,(W252*12+Y252)-(S252*12+U252)+1,"")</f>
        <v/>
      </c>
      <c r="AC252" s="1092" t="s">
        <v>388</v>
      </c>
      <c r="AD252" s="1071" t="str">
        <f>IFERROR(ROUNDDOWN(ROUND(L252*Q252,0)*M252,0)*AB252,"")</f>
        <v/>
      </c>
      <c r="AE252" s="1095" t="str">
        <f>IFERROR(ROUNDDOWN(ROUNDDOWN(ROUND(L252*VLOOKUP(K252,【参考】数式用２!$A$2:$AC$48,MATCH("処遇改善加算Ⅳ",【参考】数式用２!$C$4:$O$4,0)+2,0),0)*M252,0)*AB252*0.5,0), "")</f>
        <v/>
      </c>
      <c r="AF252" s="1080"/>
      <c r="AG252" s="1071" t="str">
        <f>IF(AND(AQ252&lt;&gt;"対象外", P252&lt;&gt;""),ROUNDDOWN(ROUND(L252*VLOOKUP(K252,【参考】数式用２!$A$2:$K$48,MATCH("ベア加算あり",【参考】数式用２!$C$4:$K$4,0)+2,0),0)*M252,0)*AB252,"")</f>
        <v/>
      </c>
      <c r="AH252" s="1089"/>
      <c r="AI252" s="1080"/>
      <c r="AJ252" s="1080"/>
      <c r="AK252" s="1083"/>
      <c r="AL252" s="1086"/>
      <c r="AM252" s="682" t="str">
        <f>IF(Q252="","",IF(Q252&lt;O252,"！加算の要件上は問題ありませんが、令和６年度末の加算率と比較して、令和７年度の加算率が低くなっています。",""))</f>
        <v/>
      </c>
      <c r="AN252" s="372"/>
      <c r="AO252" s="1101" t="str">
        <f>IF(K252&lt;&gt;"","Q列に色付け","")</f>
        <v/>
      </c>
      <c r="AP252" s="1064" t="str">
        <f>IF(AND(AE252&lt;&gt;0,AE252&lt;&gt;""),IF(AF252="○","入力済","未入力"),"")</f>
        <v/>
      </c>
      <c r="AQ252" s="918" t="str">
        <f>IFERROR((VLOOKUP(N252, 【参考】数式用２!$BE$5:$BE$13, 1,FALSE)), "対象外")</f>
        <v>対象外</v>
      </c>
      <c r="AR252" s="842" t="str">
        <f>IF(AG252&lt;&gt;"",IF(AH252="○","入力済","未入力"),"")</f>
        <v/>
      </c>
      <c r="AS252" s="842" t="str">
        <f>IF(AND(P252&lt;&gt;"", AI252=""), "未入力", "入力済")</f>
        <v>入力済</v>
      </c>
      <c r="AT252" s="842" t="str">
        <f>IF(AND(P252&lt;&gt;"", P252&lt;&gt;"処遇改善加算Ⅳ", AJ252=""), "未入力", "入力済")</f>
        <v>入力済</v>
      </c>
      <c r="AU252" s="842" t="str">
        <f>IFERROR(VLOOKUP(K252, 【参考】数式用２!$BB$5:$BC$48, 2, FALSE), "")</f>
        <v/>
      </c>
      <c r="AV252" s="842" t="str">
        <f>IF(AND(P252&lt;&gt;"処遇改善加算Ⅲ",P252&lt;&gt;"処遇改善加算Ⅳ", P252&lt;&gt;"", AU252&lt;&gt;"対象外"), 1,"")</f>
        <v/>
      </c>
      <c r="AW252" s="842" t="str">
        <f>IFERROR("_"&amp;VLOOKUP(K252, 【参考】数式用２!$AG$2:$AH$48, 2, FALSE), "")</f>
        <v/>
      </c>
      <c r="AX252" s="1103" t="str">
        <f>IF(AND(P252="処遇改善加算Ⅰ", AL252=""), "未入力","入力済")</f>
        <v>入力済</v>
      </c>
      <c r="AY252" s="1100" t="str">
        <f>G252</f>
        <v/>
      </c>
      <c r="AZ252"/>
      <c r="BA252"/>
      <c r="BB252"/>
      <c r="BC252"/>
      <c r="BD252"/>
      <c r="BE252"/>
      <c r="BF252"/>
      <c r="BG252"/>
    </row>
    <row r="253" spans="1:59" ht="14.25">
      <c r="A253" s="1105"/>
      <c r="B253" s="1209"/>
      <c r="C253" s="1210"/>
      <c r="D253" s="1210"/>
      <c r="E253" s="1210"/>
      <c r="F253" s="1211"/>
      <c r="G253" s="1216"/>
      <c r="H253" s="1216"/>
      <c r="I253" s="1216"/>
      <c r="J253" s="1216"/>
      <c r="K253" s="1216"/>
      <c r="L253" s="1219"/>
      <c r="M253" s="1222"/>
      <c r="N253" s="1110"/>
      <c r="O253" s="1113"/>
      <c r="P253" s="1062"/>
      <c r="Q253" s="1075"/>
      <c r="R253" s="1078"/>
      <c r="S253" s="1066"/>
      <c r="T253" s="1069"/>
      <c r="U253" s="1066"/>
      <c r="V253" s="1069"/>
      <c r="W253" s="1066"/>
      <c r="X253" s="1069"/>
      <c r="Y253" s="1066"/>
      <c r="Z253" s="1069"/>
      <c r="AA253" s="1069"/>
      <c r="AB253" s="1069"/>
      <c r="AC253" s="1093"/>
      <c r="AD253" s="1072"/>
      <c r="AE253" s="1096"/>
      <c r="AF253" s="1081"/>
      <c r="AG253" s="1072"/>
      <c r="AH253" s="1090"/>
      <c r="AI253" s="1081"/>
      <c r="AJ253" s="1081"/>
      <c r="AK253" s="1084"/>
      <c r="AL253" s="1087"/>
      <c r="AM253" s="1098"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01"/>
      <c r="AP253" s="1064"/>
      <c r="AQ253" s="919"/>
      <c r="AR253" s="842"/>
      <c r="AS253" s="842"/>
      <c r="AT253" s="842"/>
      <c r="AU253" s="842"/>
      <c r="AV253" s="842"/>
      <c r="AW253" s="842"/>
      <c r="AX253" s="1103"/>
      <c r="AY253" s="1101"/>
      <c r="AZ253"/>
      <c r="BA253"/>
      <c r="BB253"/>
      <c r="BC253"/>
      <c r="BD253"/>
      <c r="BE253"/>
      <c r="BF253"/>
      <c r="BG253"/>
    </row>
    <row r="254" spans="1:59" ht="14.25">
      <c r="A254" s="1106"/>
      <c r="B254" s="1209"/>
      <c r="C254" s="1210"/>
      <c r="D254" s="1210"/>
      <c r="E254" s="1210"/>
      <c r="F254" s="1211"/>
      <c r="G254" s="1216"/>
      <c r="H254" s="1216"/>
      <c r="I254" s="1216"/>
      <c r="J254" s="1216"/>
      <c r="K254" s="1216"/>
      <c r="L254" s="1219"/>
      <c r="M254" s="1222"/>
      <c r="N254" s="1110"/>
      <c r="O254" s="1113"/>
      <c r="P254" s="1062"/>
      <c r="Q254" s="1075"/>
      <c r="R254" s="1078"/>
      <c r="S254" s="1066"/>
      <c r="T254" s="1069"/>
      <c r="U254" s="1066"/>
      <c r="V254" s="1069"/>
      <c r="W254" s="1066"/>
      <c r="X254" s="1069"/>
      <c r="Y254" s="1066"/>
      <c r="Z254" s="1069"/>
      <c r="AA254" s="1069"/>
      <c r="AB254" s="1069"/>
      <c r="AC254" s="1093"/>
      <c r="AD254" s="1072"/>
      <c r="AE254" s="1096"/>
      <c r="AF254" s="1081"/>
      <c r="AG254" s="1072"/>
      <c r="AH254" s="1090"/>
      <c r="AI254" s="1081"/>
      <c r="AJ254" s="1081"/>
      <c r="AK254" s="1084"/>
      <c r="AL254" s="1087"/>
      <c r="AM254" s="1099"/>
      <c r="AN254" s="372"/>
      <c r="AO254" s="1101"/>
      <c r="AP254" s="1064"/>
      <c r="AQ254" s="919"/>
      <c r="AR254" s="842"/>
      <c r="AS254" s="842"/>
      <c r="AT254" s="842"/>
      <c r="AU254" s="842"/>
      <c r="AV254" s="842"/>
      <c r="AW254" s="842"/>
      <c r="AX254" s="1103"/>
      <c r="AY254" s="1101"/>
      <c r="AZ254"/>
      <c r="BA254"/>
      <c r="BB254"/>
      <c r="BC254"/>
      <c r="BD254"/>
      <c r="BE254"/>
      <c r="BF254"/>
      <c r="BG254"/>
    </row>
    <row r="255" spans="1:59" ht="30" customHeight="1" thickBot="1">
      <c r="A255" s="1107"/>
      <c r="B255" s="1212"/>
      <c r="C255" s="1213"/>
      <c r="D255" s="1213"/>
      <c r="E255" s="1213"/>
      <c r="F255" s="1214"/>
      <c r="G255" s="1217"/>
      <c r="H255" s="1217"/>
      <c r="I255" s="1217"/>
      <c r="J255" s="1217"/>
      <c r="K255" s="1217"/>
      <c r="L255" s="1220"/>
      <c r="M255" s="1223"/>
      <c r="N255" s="1111"/>
      <c r="O255" s="1114"/>
      <c r="P255" s="1063"/>
      <c r="Q255" s="1076"/>
      <c r="R255" s="1079"/>
      <c r="S255" s="1067"/>
      <c r="T255" s="1070"/>
      <c r="U255" s="1067"/>
      <c r="V255" s="1070"/>
      <c r="W255" s="1067"/>
      <c r="X255" s="1070"/>
      <c r="Y255" s="1067"/>
      <c r="Z255" s="1070"/>
      <c r="AA255" s="1070"/>
      <c r="AB255" s="1070"/>
      <c r="AC255" s="1094"/>
      <c r="AD255" s="1073"/>
      <c r="AE255" s="1097"/>
      <c r="AF255" s="1082"/>
      <c r="AG255" s="1073"/>
      <c r="AH255" s="1091"/>
      <c r="AI255" s="1082"/>
      <c r="AJ255" s="1082"/>
      <c r="AK255" s="1085"/>
      <c r="AL255" s="1088"/>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02"/>
      <c r="AP255" s="1064"/>
      <c r="AQ255" s="920"/>
      <c r="AR255" s="842"/>
      <c r="AS255" s="842"/>
      <c r="AT255" s="842"/>
      <c r="AU255" s="842"/>
      <c r="AV255" s="842"/>
      <c r="AW255" s="842"/>
      <c r="AX255" s="1103"/>
      <c r="AY255" s="1102"/>
      <c r="AZ255"/>
      <c r="BA255"/>
      <c r="BB255"/>
      <c r="BC255"/>
      <c r="BD255"/>
      <c r="BE255"/>
      <c r="BF255"/>
      <c r="BG255"/>
    </row>
    <row r="256" spans="1:59" ht="30" customHeight="1">
      <c r="A256" s="1104">
        <v>62</v>
      </c>
      <c r="B256" s="1224" t="str">
        <f>IF(基本情報入力シート!B101="", "",基本情報入力シート!B101)</f>
        <v/>
      </c>
      <c r="C256" s="1225"/>
      <c r="D256" s="1225"/>
      <c r="E256" s="1225"/>
      <c r="F256" s="1226"/>
      <c r="G256" s="1227" t="str">
        <f>IF(基本情報入力シート!L101="", "",基本情報入力シート!L101)</f>
        <v/>
      </c>
      <c r="H256" s="1227" t="str">
        <f>IF(基本情報入力シート!Q101="", "",基本情報入力シート!Q101)</f>
        <v/>
      </c>
      <c r="I256" s="1227" t="str">
        <f>IF(基本情報入力シート!V101="", "",基本情報入力シート!V101)</f>
        <v/>
      </c>
      <c r="J256" s="1227" t="str">
        <f>IF(基本情報入力シート!W101="", "",基本情報入力シート!W101)</f>
        <v/>
      </c>
      <c r="K256" s="1227" t="str">
        <f>IF(基本情報入力シート!X101="", "",基本情報入力シート!X101)</f>
        <v/>
      </c>
      <c r="L256" s="1228" t="str">
        <f>IF(基本情報入力シート!AC101=0, "",基本情報入力シート!AC101)</f>
        <v/>
      </c>
      <c r="M256" s="1221" t="str">
        <f>IF(基本情報入力シート!AD101="", "",基本情報入力シート!AD101)</f>
        <v/>
      </c>
      <c r="N256" s="1109"/>
      <c r="O256" s="1112" t="str">
        <f>IFERROR(VLOOKUP(K256,【参考】数式用２!$A$2:$AD$48,MATCH(N256,【参考】数式用２!$C$4:$AD$4,0)+2,0),"")</f>
        <v/>
      </c>
      <c r="P256" s="1061"/>
      <c r="Q256" s="1074" t="str">
        <f>IFERROR(VLOOKUP(K256,【参考】数式用２!$A$2:$AC$48,MATCH(P256,【参考】数式用２!$C$4:$AC$4,0)+2,0),"")</f>
        <v/>
      </c>
      <c r="R256" s="1077" t="s">
        <v>301</v>
      </c>
      <c r="S256" s="1065"/>
      <c r="T256" s="1068" t="s">
        <v>385</v>
      </c>
      <c r="U256" s="1065"/>
      <c r="V256" s="1068" t="s">
        <v>386</v>
      </c>
      <c r="W256" s="1065"/>
      <c r="X256" s="1068" t="s">
        <v>385</v>
      </c>
      <c r="Y256" s="1065"/>
      <c r="Z256" s="1068" t="s">
        <v>387</v>
      </c>
      <c r="AA256" s="1068" t="s">
        <v>209</v>
      </c>
      <c r="AB256" s="1068" t="str">
        <f>IF(S256&gt;=1,(W256*12+Y256)-(S256*12+U256)+1,"")</f>
        <v/>
      </c>
      <c r="AC256" s="1092" t="s">
        <v>388</v>
      </c>
      <c r="AD256" s="1071" t="str">
        <f>IFERROR(ROUNDDOWN(ROUND(L256*Q256,0)*M256,0)*AB256,"")</f>
        <v/>
      </c>
      <c r="AE256" s="1095" t="str">
        <f>IFERROR(ROUNDDOWN(ROUNDDOWN(ROUND(L256*VLOOKUP(K256,【参考】数式用２!$A$2:$AC$48,MATCH("処遇改善加算Ⅳ",【参考】数式用２!$C$4:$O$4,0)+2,0),0)*M256,0)*AB256*0.5,0), "")</f>
        <v/>
      </c>
      <c r="AF256" s="1080"/>
      <c r="AG256" s="1071" t="str">
        <f>IF(AND(AQ256&lt;&gt;"対象外", P256&lt;&gt;""),ROUNDDOWN(ROUND(L256*VLOOKUP(K256,【参考】数式用２!$A$2:$K$48,MATCH("ベア加算あり",【参考】数式用２!$C$4:$K$4,0)+2,0),0)*M256,0)*AB256,"")</f>
        <v/>
      </c>
      <c r="AH256" s="1089"/>
      <c r="AI256" s="1080"/>
      <c r="AJ256" s="1080"/>
      <c r="AK256" s="1083"/>
      <c r="AL256" s="1086"/>
      <c r="AM256" s="682" t="str">
        <f>IF(Q256="","",IF(Q256&lt;O256,"！加算の要件上は問題ありませんが、令和６年度末の加算率と比較して、令和７年度の加算率が低くなっています。",""))</f>
        <v/>
      </c>
      <c r="AN256" s="372"/>
      <c r="AO256" s="1100" t="str">
        <f>IF(K256&lt;&gt;"","Q列に色付け","")</f>
        <v/>
      </c>
      <c r="AP256" s="1064" t="str">
        <f>IF(AND(AE256&lt;&gt;0,AE256&lt;&gt;""),IF(AF256="○","入力済","未入力"),"")</f>
        <v/>
      </c>
      <c r="AQ256" s="918" t="str">
        <f>IFERROR((VLOOKUP(N256, 【参考】数式用２!$BE$5:$BE$13, 1,FALSE)), "対象外")</f>
        <v>対象外</v>
      </c>
      <c r="AR256" s="842" t="str">
        <f>IF(AG256&lt;&gt;"",IF(AH256="○","入力済","未入力"),"")</f>
        <v/>
      </c>
      <c r="AS256" s="842" t="str">
        <f>IF(AND(P256&lt;&gt;"", AI256=""), "未入力", "入力済")</f>
        <v>入力済</v>
      </c>
      <c r="AT256" s="842" t="str">
        <f>IF(AND(P256&lt;&gt;"", P256&lt;&gt;"処遇改善加算Ⅳ", AJ256=""), "未入力", "入力済")</f>
        <v>入力済</v>
      </c>
      <c r="AU256" s="842" t="str">
        <f>IFERROR(VLOOKUP(K256, 【参考】数式用２!$BB$5:$BC$48, 2, FALSE), "")</f>
        <v/>
      </c>
      <c r="AV256" s="842" t="str">
        <f>IF(AND(P256&lt;&gt;"処遇改善加算Ⅲ",P256&lt;&gt;"処遇改善加算Ⅳ", P256&lt;&gt;"", AU256&lt;&gt;"対象外"), 1,"")</f>
        <v/>
      </c>
      <c r="AW256" s="842" t="str">
        <f>IFERROR("_"&amp;VLOOKUP(K256, 【参考】数式用２!$AG$2:$AH$48, 2, FALSE), "")</f>
        <v/>
      </c>
      <c r="AX256" s="1103" t="str">
        <f>IF(AND(P256="処遇改善加算Ⅰ", AL256=""), "未入力","入力済")</f>
        <v>入力済</v>
      </c>
      <c r="AY256" s="1100" t="str">
        <f>G256</f>
        <v/>
      </c>
      <c r="AZ256"/>
      <c r="BA256"/>
      <c r="BB256"/>
      <c r="BC256"/>
      <c r="BD256"/>
      <c r="BE256"/>
      <c r="BF256"/>
      <c r="BG256"/>
    </row>
    <row r="257" spans="1:59" ht="14.25">
      <c r="A257" s="1105"/>
      <c r="B257" s="1209"/>
      <c r="C257" s="1210"/>
      <c r="D257" s="1210"/>
      <c r="E257" s="1210"/>
      <c r="F257" s="1211"/>
      <c r="G257" s="1216"/>
      <c r="H257" s="1216"/>
      <c r="I257" s="1216"/>
      <c r="J257" s="1216"/>
      <c r="K257" s="1216"/>
      <c r="L257" s="1219"/>
      <c r="M257" s="1222"/>
      <c r="N257" s="1110"/>
      <c r="O257" s="1113"/>
      <c r="P257" s="1062"/>
      <c r="Q257" s="1075"/>
      <c r="R257" s="1078"/>
      <c r="S257" s="1066"/>
      <c r="T257" s="1069"/>
      <c r="U257" s="1066"/>
      <c r="V257" s="1069"/>
      <c r="W257" s="1066"/>
      <c r="X257" s="1069"/>
      <c r="Y257" s="1066"/>
      <c r="Z257" s="1069"/>
      <c r="AA257" s="1069"/>
      <c r="AB257" s="1069"/>
      <c r="AC257" s="1093"/>
      <c r="AD257" s="1072"/>
      <c r="AE257" s="1096"/>
      <c r="AF257" s="1081"/>
      <c r="AG257" s="1072"/>
      <c r="AH257" s="1090"/>
      <c r="AI257" s="1081"/>
      <c r="AJ257" s="1081"/>
      <c r="AK257" s="1084"/>
      <c r="AL257" s="1087"/>
      <c r="AM257" s="1098"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01"/>
      <c r="AP257" s="1064"/>
      <c r="AQ257" s="919"/>
      <c r="AR257" s="842"/>
      <c r="AS257" s="842"/>
      <c r="AT257" s="842"/>
      <c r="AU257" s="842"/>
      <c r="AV257" s="842"/>
      <c r="AW257" s="842"/>
      <c r="AX257" s="1103"/>
      <c r="AY257" s="1101"/>
      <c r="AZ257"/>
      <c r="BA257"/>
      <c r="BB257"/>
      <c r="BC257"/>
      <c r="BD257"/>
      <c r="BE257"/>
      <c r="BF257"/>
      <c r="BG257"/>
    </row>
    <row r="258" spans="1:59" ht="14.25">
      <c r="A258" s="1106"/>
      <c r="B258" s="1209"/>
      <c r="C258" s="1210"/>
      <c r="D258" s="1210"/>
      <c r="E258" s="1210"/>
      <c r="F258" s="1211"/>
      <c r="G258" s="1216"/>
      <c r="H258" s="1216"/>
      <c r="I258" s="1216"/>
      <c r="J258" s="1216"/>
      <c r="K258" s="1216"/>
      <c r="L258" s="1219"/>
      <c r="M258" s="1222"/>
      <c r="N258" s="1110"/>
      <c r="O258" s="1113"/>
      <c r="P258" s="1062"/>
      <c r="Q258" s="1075"/>
      <c r="R258" s="1078"/>
      <c r="S258" s="1066"/>
      <c r="T258" s="1069"/>
      <c r="U258" s="1066"/>
      <c r="V258" s="1069"/>
      <c r="W258" s="1066"/>
      <c r="X258" s="1069"/>
      <c r="Y258" s="1066"/>
      <c r="Z258" s="1069"/>
      <c r="AA258" s="1069"/>
      <c r="AB258" s="1069"/>
      <c r="AC258" s="1093"/>
      <c r="AD258" s="1072"/>
      <c r="AE258" s="1096"/>
      <c r="AF258" s="1081"/>
      <c r="AG258" s="1072"/>
      <c r="AH258" s="1090"/>
      <c r="AI258" s="1081"/>
      <c r="AJ258" s="1081"/>
      <c r="AK258" s="1084"/>
      <c r="AL258" s="1087"/>
      <c r="AM258" s="1099"/>
      <c r="AN258" s="372"/>
      <c r="AO258" s="1101"/>
      <c r="AP258" s="1064"/>
      <c r="AQ258" s="919"/>
      <c r="AR258" s="842"/>
      <c r="AS258" s="842"/>
      <c r="AT258" s="842"/>
      <c r="AU258" s="842"/>
      <c r="AV258" s="842"/>
      <c r="AW258" s="842"/>
      <c r="AX258" s="1103"/>
      <c r="AY258" s="1101"/>
      <c r="AZ258"/>
      <c r="BA258"/>
      <c r="BB258"/>
      <c r="BC258"/>
      <c r="BD258"/>
      <c r="BE258"/>
      <c r="BF258"/>
      <c r="BG258"/>
    </row>
    <row r="259" spans="1:59" ht="30" customHeight="1" thickBot="1">
      <c r="A259" s="1107"/>
      <c r="B259" s="1212"/>
      <c r="C259" s="1213"/>
      <c r="D259" s="1213"/>
      <c r="E259" s="1213"/>
      <c r="F259" s="1214"/>
      <c r="G259" s="1217"/>
      <c r="H259" s="1217"/>
      <c r="I259" s="1217"/>
      <c r="J259" s="1217"/>
      <c r="K259" s="1217"/>
      <c r="L259" s="1220"/>
      <c r="M259" s="1223"/>
      <c r="N259" s="1111"/>
      <c r="O259" s="1114"/>
      <c r="P259" s="1063"/>
      <c r="Q259" s="1076"/>
      <c r="R259" s="1079"/>
      <c r="S259" s="1067"/>
      <c r="T259" s="1070"/>
      <c r="U259" s="1067"/>
      <c r="V259" s="1070"/>
      <c r="W259" s="1067"/>
      <c r="X259" s="1070"/>
      <c r="Y259" s="1067"/>
      <c r="Z259" s="1070"/>
      <c r="AA259" s="1070"/>
      <c r="AB259" s="1070"/>
      <c r="AC259" s="1094"/>
      <c r="AD259" s="1073"/>
      <c r="AE259" s="1097"/>
      <c r="AF259" s="1082"/>
      <c r="AG259" s="1073"/>
      <c r="AH259" s="1091"/>
      <c r="AI259" s="1082"/>
      <c r="AJ259" s="1082"/>
      <c r="AK259" s="1085"/>
      <c r="AL259" s="1088"/>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02"/>
      <c r="AP259" s="1064"/>
      <c r="AQ259" s="920"/>
      <c r="AR259" s="842"/>
      <c r="AS259" s="842"/>
      <c r="AT259" s="842"/>
      <c r="AU259" s="842"/>
      <c r="AV259" s="842"/>
      <c r="AW259" s="842"/>
      <c r="AX259" s="1103"/>
      <c r="AY259" s="1102"/>
      <c r="AZ259"/>
      <c r="BA259"/>
      <c r="BB259"/>
      <c r="BC259"/>
      <c r="BD259"/>
      <c r="BE259"/>
      <c r="BF259"/>
      <c r="BG259"/>
    </row>
    <row r="260" spans="1:59" ht="30" customHeight="1">
      <c r="A260" s="1104">
        <v>63</v>
      </c>
      <c r="B260" s="1224" t="str">
        <f>IF(基本情報入力シート!B102="", "",基本情報入力シート!B102)</f>
        <v/>
      </c>
      <c r="C260" s="1225"/>
      <c r="D260" s="1225"/>
      <c r="E260" s="1225"/>
      <c r="F260" s="1226"/>
      <c r="G260" s="1227" t="str">
        <f>IF(基本情報入力シート!L102="", "",基本情報入力シート!L102)</f>
        <v/>
      </c>
      <c r="H260" s="1227" t="str">
        <f>IF(基本情報入力シート!Q102="", "",基本情報入力シート!Q102)</f>
        <v/>
      </c>
      <c r="I260" s="1227" t="str">
        <f>IF(基本情報入力シート!V102="", "",基本情報入力シート!V102)</f>
        <v/>
      </c>
      <c r="J260" s="1227" t="str">
        <f>IF(基本情報入力シート!W102="", "",基本情報入力シート!W102)</f>
        <v/>
      </c>
      <c r="K260" s="1227" t="str">
        <f>IF(基本情報入力シート!X102="", "",基本情報入力シート!X102)</f>
        <v/>
      </c>
      <c r="L260" s="1228" t="str">
        <f>IF(基本情報入力シート!AC102=0, "",基本情報入力シート!AC102)</f>
        <v/>
      </c>
      <c r="M260" s="1221" t="str">
        <f>IF(基本情報入力シート!AD102="", "",基本情報入力シート!AD102)</f>
        <v/>
      </c>
      <c r="N260" s="1109"/>
      <c r="O260" s="1112" t="str">
        <f>IFERROR(VLOOKUP(K260,【参考】数式用２!$A$2:$AD$48,MATCH(N260,【参考】数式用２!$C$4:$AD$4,0)+2,0),"")</f>
        <v/>
      </c>
      <c r="P260" s="1061"/>
      <c r="Q260" s="1074" t="str">
        <f>IFERROR(VLOOKUP(K260,【参考】数式用２!$A$2:$AC$48,MATCH(P260,【参考】数式用２!$C$4:$AC$4,0)+2,0),"")</f>
        <v/>
      </c>
      <c r="R260" s="1077" t="s">
        <v>301</v>
      </c>
      <c r="S260" s="1065"/>
      <c r="T260" s="1068" t="s">
        <v>385</v>
      </c>
      <c r="U260" s="1065"/>
      <c r="V260" s="1068" t="s">
        <v>386</v>
      </c>
      <c r="W260" s="1065"/>
      <c r="X260" s="1068" t="s">
        <v>385</v>
      </c>
      <c r="Y260" s="1065"/>
      <c r="Z260" s="1068" t="s">
        <v>387</v>
      </c>
      <c r="AA260" s="1068" t="s">
        <v>209</v>
      </c>
      <c r="AB260" s="1068" t="str">
        <f>IF(S260&gt;=1,(W260*12+Y260)-(S260*12+U260)+1,"")</f>
        <v/>
      </c>
      <c r="AC260" s="1092" t="s">
        <v>388</v>
      </c>
      <c r="AD260" s="1071" t="str">
        <f>IFERROR(ROUNDDOWN(ROUND(L260*Q260,0)*M260,0)*AB260,"")</f>
        <v/>
      </c>
      <c r="AE260" s="1095" t="str">
        <f>IFERROR(ROUNDDOWN(ROUNDDOWN(ROUND(L260*VLOOKUP(K260,【参考】数式用２!$A$2:$AC$48,MATCH("処遇改善加算Ⅳ",【参考】数式用２!$C$4:$O$4,0)+2,0),0)*M260,0)*AB260*0.5,0), "")</f>
        <v/>
      </c>
      <c r="AF260" s="1080"/>
      <c r="AG260" s="1071" t="str">
        <f>IF(AND(AQ260&lt;&gt;"対象外", P260&lt;&gt;""),ROUNDDOWN(ROUND(L260*VLOOKUP(K260,【参考】数式用２!$A$2:$K$48,MATCH("ベア加算あり",【参考】数式用２!$C$4:$K$4,0)+2,0),0)*M260,0)*AB260,"")</f>
        <v/>
      </c>
      <c r="AH260" s="1089"/>
      <c r="AI260" s="1080"/>
      <c r="AJ260" s="1080"/>
      <c r="AK260" s="1083"/>
      <c r="AL260" s="1086"/>
      <c r="AM260" s="682" t="str">
        <f>IF(Q260="","",IF(Q260&lt;O260,"！加算の要件上は問題ありませんが、令和６年度末の加算率と比較して、令和７年度の加算率が低くなっています。",""))</f>
        <v/>
      </c>
      <c r="AN260" s="372"/>
      <c r="AO260" s="1100" t="str">
        <f>IF(K260&lt;&gt;"","Q列に色付け","")</f>
        <v/>
      </c>
      <c r="AP260" s="1064" t="str">
        <f>IF(AND(AE260&lt;&gt;0,AE260&lt;&gt;""),IF(AF260="○","入力済","未入力"),"")</f>
        <v/>
      </c>
      <c r="AQ260" s="918" t="str">
        <f>IFERROR((VLOOKUP(N260, 【参考】数式用２!$BE$5:$BE$13, 1,FALSE)), "対象外")</f>
        <v>対象外</v>
      </c>
      <c r="AR260" s="842" t="str">
        <f>IF(AG260&lt;&gt;"",IF(AH260="○","入力済","未入力"),"")</f>
        <v/>
      </c>
      <c r="AS260" s="842" t="str">
        <f>IF(AND(P260&lt;&gt;"", AI260=""), "未入力", "入力済")</f>
        <v>入力済</v>
      </c>
      <c r="AT260" s="842" t="str">
        <f>IF(AND(P260&lt;&gt;"", P260&lt;&gt;"処遇改善加算Ⅳ", AJ260=""), "未入力", "入力済")</f>
        <v>入力済</v>
      </c>
      <c r="AU260" s="842" t="str">
        <f>IFERROR(VLOOKUP(K260, 【参考】数式用２!$BB$5:$BC$48, 2, FALSE), "")</f>
        <v/>
      </c>
      <c r="AV260" s="842" t="str">
        <f>IF(AND(P260&lt;&gt;"処遇改善加算Ⅲ",P260&lt;&gt;"処遇改善加算Ⅳ", P260&lt;&gt;"", AU260&lt;&gt;"対象外"), 1,"")</f>
        <v/>
      </c>
      <c r="AW260" s="842" t="str">
        <f>IFERROR("_"&amp;VLOOKUP(K260, 【参考】数式用２!$AG$2:$AH$48, 2, FALSE), "")</f>
        <v/>
      </c>
      <c r="AX260" s="1103" t="str">
        <f>IF(AND(P260="処遇改善加算Ⅰ", AL260=""), "未入力","入力済")</f>
        <v>入力済</v>
      </c>
      <c r="AY260" s="1100" t="str">
        <f>G260</f>
        <v/>
      </c>
      <c r="AZ260"/>
      <c r="BA260"/>
      <c r="BB260"/>
      <c r="BC260"/>
      <c r="BD260"/>
      <c r="BE260"/>
      <c r="BF260"/>
      <c r="BG260"/>
    </row>
    <row r="261" spans="1:59" ht="14.25">
      <c r="A261" s="1105"/>
      <c r="B261" s="1209"/>
      <c r="C261" s="1210"/>
      <c r="D261" s="1210"/>
      <c r="E261" s="1210"/>
      <c r="F261" s="1211"/>
      <c r="G261" s="1216"/>
      <c r="H261" s="1216"/>
      <c r="I261" s="1216"/>
      <c r="J261" s="1216"/>
      <c r="K261" s="1216"/>
      <c r="L261" s="1219"/>
      <c r="M261" s="1222"/>
      <c r="N261" s="1110"/>
      <c r="O261" s="1113"/>
      <c r="P261" s="1062"/>
      <c r="Q261" s="1075"/>
      <c r="R261" s="1078"/>
      <c r="S261" s="1066"/>
      <c r="T261" s="1069"/>
      <c r="U261" s="1066"/>
      <c r="V261" s="1069"/>
      <c r="W261" s="1066"/>
      <c r="X261" s="1069"/>
      <c r="Y261" s="1066"/>
      <c r="Z261" s="1069"/>
      <c r="AA261" s="1069"/>
      <c r="AB261" s="1069"/>
      <c r="AC261" s="1093"/>
      <c r="AD261" s="1072"/>
      <c r="AE261" s="1096"/>
      <c r="AF261" s="1081"/>
      <c r="AG261" s="1072"/>
      <c r="AH261" s="1090"/>
      <c r="AI261" s="1081"/>
      <c r="AJ261" s="1081"/>
      <c r="AK261" s="1084"/>
      <c r="AL261" s="1087"/>
      <c r="AM261" s="1098"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01"/>
      <c r="AP261" s="1064"/>
      <c r="AQ261" s="919"/>
      <c r="AR261" s="842"/>
      <c r="AS261" s="842"/>
      <c r="AT261" s="842"/>
      <c r="AU261" s="842"/>
      <c r="AV261" s="842"/>
      <c r="AW261" s="842"/>
      <c r="AX261" s="1103"/>
      <c r="AY261" s="1101"/>
      <c r="AZ261"/>
      <c r="BA261"/>
      <c r="BB261"/>
      <c r="BC261"/>
      <c r="BD261"/>
      <c r="BE261"/>
      <c r="BF261"/>
      <c r="BG261"/>
    </row>
    <row r="262" spans="1:59" ht="14.25">
      <c r="A262" s="1106"/>
      <c r="B262" s="1209"/>
      <c r="C262" s="1210"/>
      <c r="D262" s="1210"/>
      <c r="E262" s="1210"/>
      <c r="F262" s="1211"/>
      <c r="G262" s="1216"/>
      <c r="H262" s="1216"/>
      <c r="I262" s="1216"/>
      <c r="J262" s="1216"/>
      <c r="K262" s="1216"/>
      <c r="L262" s="1219"/>
      <c r="M262" s="1222"/>
      <c r="N262" s="1110"/>
      <c r="O262" s="1113"/>
      <c r="P262" s="1062"/>
      <c r="Q262" s="1075"/>
      <c r="R262" s="1078"/>
      <c r="S262" s="1066"/>
      <c r="T262" s="1069"/>
      <c r="U262" s="1066"/>
      <c r="V262" s="1069"/>
      <c r="W262" s="1066"/>
      <c r="X262" s="1069"/>
      <c r="Y262" s="1066"/>
      <c r="Z262" s="1069"/>
      <c r="AA262" s="1069"/>
      <c r="AB262" s="1069"/>
      <c r="AC262" s="1093"/>
      <c r="AD262" s="1072"/>
      <c r="AE262" s="1096"/>
      <c r="AF262" s="1081"/>
      <c r="AG262" s="1072"/>
      <c r="AH262" s="1090"/>
      <c r="AI262" s="1081"/>
      <c r="AJ262" s="1081"/>
      <c r="AK262" s="1084"/>
      <c r="AL262" s="1087"/>
      <c r="AM262" s="1099"/>
      <c r="AN262" s="372"/>
      <c r="AO262" s="1101"/>
      <c r="AP262" s="1064"/>
      <c r="AQ262" s="919"/>
      <c r="AR262" s="842"/>
      <c r="AS262" s="842"/>
      <c r="AT262" s="842"/>
      <c r="AU262" s="842"/>
      <c r="AV262" s="842"/>
      <c r="AW262" s="842"/>
      <c r="AX262" s="1103"/>
      <c r="AY262" s="1101"/>
      <c r="AZ262"/>
      <c r="BA262"/>
      <c r="BB262"/>
      <c r="BC262"/>
      <c r="BD262"/>
      <c r="BE262"/>
      <c r="BF262"/>
      <c r="BG262"/>
    </row>
    <row r="263" spans="1:59" ht="30" customHeight="1" thickBot="1">
      <c r="A263" s="1107"/>
      <c r="B263" s="1212"/>
      <c r="C263" s="1213"/>
      <c r="D263" s="1213"/>
      <c r="E263" s="1213"/>
      <c r="F263" s="1214"/>
      <c r="G263" s="1217"/>
      <c r="H263" s="1217"/>
      <c r="I263" s="1217"/>
      <c r="J263" s="1217"/>
      <c r="K263" s="1217"/>
      <c r="L263" s="1220"/>
      <c r="M263" s="1223"/>
      <c r="N263" s="1111"/>
      <c r="O263" s="1114"/>
      <c r="P263" s="1063"/>
      <c r="Q263" s="1076"/>
      <c r="R263" s="1079"/>
      <c r="S263" s="1067"/>
      <c r="T263" s="1070"/>
      <c r="U263" s="1067"/>
      <c r="V263" s="1070"/>
      <c r="W263" s="1067"/>
      <c r="X263" s="1070"/>
      <c r="Y263" s="1067"/>
      <c r="Z263" s="1070"/>
      <c r="AA263" s="1070"/>
      <c r="AB263" s="1070"/>
      <c r="AC263" s="1094"/>
      <c r="AD263" s="1073"/>
      <c r="AE263" s="1097"/>
      <c r="AF263" s="1082"/>
      <c r="AG263" s="1073"/>
      <c r="AH263" s="1091"/>
      <c r="AI263" s="1082"/>
      <c r="AJ263" s="1082"/>
      <c r="AK263" s="1085"/>
      <c r="AL263" s="1088"/>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02"/>
      <c r="AP263" s="1064"/>
      <c r="AQ263" s="920"/>
      <c r="AR263" s="842"/>
      <c r="AS263" s="842"/>
      <c r="AT263" s="842"/>
      <c r="AU263" s="842"/>
      <c r="AV263" s="842"/>
      <c r="AW263" s="842"/>
      <c r="AX263" s="1103"/>
      <c r="AY263" s="1102"/>
      <c r="AZ263"/>
      <c r="BA263"/>
      <c r="BB263"/>
      <c r="BC263"/>
      <c r="BD263"/>
      <c r="BE263"/>
      <c r="BF263"/>
      <c r="BG263"/>
    </row>
    <row r="264" spans="1:59" ht="30" customHeight="1">
      <c r="A264" s="1104">
        <v>64</v>
      </c>
      <c r="B264" s="1224" t="str">
        <f>IF(基本情報入力シート!B103="", "",基本情報入力シート!B103)</f>
        <v/>
      </c>
      <c r="C264" s="1225"/>
      <c r="D264" s="1225"/>
      <c r="E264" s="1225"/>
      <c r="F264" s="1226"/>
      <c r="G264" s="1227" t="str">
        <f>IF(基本情報入力シート!L103="", "",基本情報入力シート!L103)</f>
        <v/>
      </c>
      <c r="H264" s="1227" t="str">
        <f>IF(基本情報入力シート!Q103="", "",基本情報入力シート!Q103)</f>
        <v/>
      </c>
      <c r="I264" s="1227" t="str">
        <f>IF(基本情報入力シート!V103="", "",基本情報入力シート!V103)</f>
        <v/>
      </c>
      <c r="J264" s="1227" t="str">
        <f>IF(基本情報入力シート!W103="", "",基本情報入力シート!W103)</f>
        <v/>
      </c>
      <c r="K264" s="1227" t="str">
        <f>IF(基本情報入力シート!X103="", "",基本情報入力シート!X103)</f>
        <v/>
      </c>
      <c r="L264" s="1228" t="str">
        <f>IF(基本情報入力シート!AC103=0, "",基本情報入力シート!AC103)</f>
        <v/>
      </c>
      <c r="M264" s="1221" t="str">
        <f>IF(基本情報入力シート!AD103="", "",基本情報入力シート!AD103)</f>
        <v/>
      </c>
      <c r="N264" s="1109"/>
      <c r="O264" s="1112" t="str">
        <f>IFERROR(VLOOKUP(K264,【参考】数式用２!$A$2:$AD$48,MATCH(N264,【参考】数式用２!$C$4:$AD$4,0)+2,0),"")</f>
        <v/>
      </c>
      <c r="P264" s="1061"/>
      <c r="Q264" s="1074" t="str">
        <f>IFERROR(VLOOKUP(K264,【参考】数式用２!$A$2:$AC$48,MATCH(P264,【参考】数式用２!$C$4:$AC$4,0)+2,0),"")</f>
        <v/>
      </c>
      <c r="R264" s="1077" t="s">
        <v>301</v>
      </c>
      <c r="S264" s="1065"/>
      <c r="T264" s="1068" t="s">
        <v>385</v>
      </c>
      <c r="U264" s="1065"/>
      <c r="V264" s="1068" t="s">
        <v>386</v>
      </c>
      <c r="W264" s="1065"/>
      <c r="X264" s="1068" t="s">
        <v>385</v>
      </c>
      <c r="Y264" s="1065"/>
      <c r="Z264" s="1068" t="s">
        <v>387</v>
      </c>
      <c r="AA264" s="1068" t="s">
        <v>209</v>
      </c>
      <c r="AB264" s="1068" t="str">
        <f>IF(S264&gt;=1,(W264*12+Y264)-(S264*12+U264)+1,"")</f>
        <v/>
      </c>
      <c r="AC264" s="1092" t="s">
        <v>388</v>
      </c>
      <c r="AD264" s="1071" t="str">
        <f>IFERROR(ROUNDDOWN(ROUND(L264*Q264,0)*M264,0)*AB264,"")</f>
        <v/>
      </c>
      <c r="AE264" s="1095" t="str">
        <f>IFERROR(ROUNDDOWN(ROUNDDOWN(ROUND(L264*VLOOKUP(K264,【参考】数式用２!$A$2:$AC$48,MATCH("処遇改善加算Ⅳ",【参考】数式用２!$C$4:$O$4,0)+2,0),0)*M264,0)*AB264*0.5,0), "")</f>
        <v/>
      </c>
      <c r="AF264" s="1080"/>
      <c r="AG264" s="1071" t="str">
        <f>IF(AND(AQ264&lt;&gt;"対象外", P264&lt;&gt;""),ROUNDDOWN(ROUND(L264*VLOOKUP(K264,【参考】数式用２!$A$2:$K$48,MATCH("ベア加算あり",【参考】数式用２!$C$4:$K$4,0)+2,0),0)*M264,0)*AB264,"")</f>
        <v/>
      </c>
      <c r="AH264" s="1089"/>
      <c r="AI264" s="1080"/>
      <c r="AJ264" s="1080"/>
      <c r="AK264" s="1083"/>
      <c r="AL264" s="1086"/>
      <c r="AM264" s="682" t="str">
        <f>IF(Q264="","",IF(Q264&lt;O264,"！加算の要件上は問題ありませんが、令和６年度末の加算率と比較して、令和７年度の加算率が低くなっています。",""))</f>
        <v/>
      </c>
      <c r="AN264" s="372"/>
      <c r="AO264" s="1100" t="str">
        <f>IF(K264&lt;&gt;"","Q列に色付け","")</f>
        <v/>
      </c>
      <c r="AP264" s="1064" t="str">
        <f>IF(AND(AE264&lt;&gt;0,AE264&lt;&gt;""),IF(AF264="○","入力済","未入力"),"")</f>
        <v/>
      </c>
      <c r="AQ264" s="918" t="str">
        <f>IFERROR((VLOOKUP(N264, 【参考】数式用２!$BE$5:$BE$13, 1,FALSE)), "対象外")</f>
        <v>対象外</v>
      </c>
      <c r="AR264" s="842" t="str">
        <f>IF(AG264&lt;&gt;"",IF(AH264="○","入力済","未入力"),"")</f>
        <v/>
      </c>
      <c r="AS264" s="842" t="str">
        <f>IF(AND(P264&lt;&gt;"", AI264=""), "未入力", "入力済")</f>
        <v>入力済</v>
      </c>
      <c r="AT264" s="842" t="str">
        <f>IF(AND(P264&lt;&gt;"", P264&lt;&gt;"処遇改善加算Ⅳ", AJ264=""), "未入力", "入力済")</f>
        <v>入力済</v>
      </c>
      <c r="AU264" s="842" t="str">
        <f>IFERROR(VLOOKUP(K264, 【参考】数式用２!$BB$5:$BC$48, 2, FALSE), "")</f>
        <v/>
      </c>
      <c r="AV264" s="842" t="str">
        <f>IF(AND(P264&lt;&gt;"処遇改善加算Ⅲ",P264&lt;&gt;"処遇改善加算Ⅳ", P264&lt;&gt;"", AU264&lt;&gt;"対象外"), 1,"")</f>
        <v/>
      </c>
      <c r="AW264" s="842" t="str">
        <f>IFERROR("_"&amp;VLOOKUP(K264, 【参考】数式用２!$AG$2:$AH$48, 2, FALSE), "")</f>
        <v/>
      </c>
      <c r="AX264" s="1103" t="str">
        <f>IF(AND(P264="処遇改善加算Ⅰ", AL264=""), "未入力","入力済")</f>
        <v>入力済</v>
      </c>
      <c r="AY264" s="1100" t="str">
        <f>G264</f>
        <v/>
      </c>
      <c r="AZ264"/>
      <c r="BA264"/>
      <c r="BB264"/>
      <c r="BC264"/>
      <c r="BD264"/>
      <c r="BE264"/>
      <c r="BF264"/>
      <c r="BG264"/>
    </row>
    <row r="265" spans="1:59" ht="14.25">
      <c r="A265" s="1105"/>
      <c r="B265" s="1209"/>
      <c r="C265" s="1210"/>
      <c r="D265" s="1210"/>
      <c r="E265" s="1210"/>
      <c r="F265" s="1211"/>
      <c r="G265" s="1216"/>
      <c r="H265" s="1216"/>
      <c r="I265" s="1216"/>
      <c r="J265" s="1216"/>
      <c r="K265" s="1216"/>
      <c r="L265" s="1219"/>
      <c r="M265" s="1222"/>
      <c r="N265" s="1110"/>
      <c r="O265" s="1113"/>
      <c r="P265" s="1062"/>
      <c r="Q265" s="1075"/>
      <c r="R265" s="1078"/>
      <c r="S265" s="1066"/>
      <c r="T265" s="1069"/>
      <c r="U265" s="1066"/>
      <c r="V265" s="1069"/>
      <c r="W265" s="1066"/>
      <c r="X265" s="1069"/>
      <c r="Y265" s="1066"/>
      <c r="Z265" s="1069"/>
      <c r="AA265" s="1069"/>
      <c r="AB265" s="1069"/>
      <c r="AC265" s="1093"/>
      <c r="AD265" s="1072"/>
      <c r="AE265" s="1096"/>
      <c r="AF265" s="1081"/>
      <c r="AG265" s="1072"/>
      <c r="AH265" s="1090"/>
      <c r="AI265" s="1081"/>
      <c r="AJ265" s="1081"/>
      <c r="AK265" s="1084"/>
      <c r="AL265" s="1087"/>
      <c r="AM265" s="1098"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01"/>
      <c r="AP265" s="1064"/>
      <c r="AQ265" s="919"/>
      <c r="AR265" s="842"/>
      <c r="AS265" s="842"/>
      <c r="AT265" s="842"/>
      <c r="AU265" s="842"/>
      <c r="AV265" s="842"/>
      <c r="AW265" s="842"/>
      <c r="AX265" s="1103"/>
      <c r="AY265" s="1101"/>
      <c r="AZ265"/>
      <c r="BA265"/>
      <c r="BB265"/>
      <c r="BC265"/>
      <c r="BD265"/>
      <c r="BE265"/>
      <c r="BF265"/>
      <c r="BG265"/>
    </row>
    <row r="266" spans="1:59" ht="14.25">
      <c r="A266" s="1106"/>
      <c r="B266" s="1209"/>
      <c r="C266" s="1210"/>
      <c r="D266" s="1210"/>
      <c r="E266" s="1210"/>
      <c r="F266" s="1211"/>
      <c r="G266" s="1216"/>
      <c r="H266" s="1216"/>
      <c r="I266" s="1216"/>
      <c r="J266" s="1216"/>
      <c r="K266" s="1216"/>
      <c r="L266" s="1219"/>
      <c r="M266" s="1222"/>
      <c r="N266" s="1110"/>
      <c r="O266" s="1113"/>
      <c r="P266" s="1062"/>
      <c r="Q266" s="1075"/>
      <c r="R266" s="1078"/>
      <c r="S266" s="1066"/>
      <c r="T266" s="1069"/>
      <c r="U266" s="1066"/>
      <c r="V266" s="1069"/>
      <c r="W266" s="1066"/>
      <c r="X266" s="1069"/>
      <c r="Y266" s="1066"/>
      <c r="Z266" s="1069"/>
      <c r="AA266" s="1069"/>
      <c r="AB266" s="1069"/>
      <c r="AC266" s="1093"/>
      <c r="AD266" s="1072"/>
      <c r="AE266" s="1096"/>
      <c r="AF266" s="1081"/>
      <c r="AG266" s="1072"/>
      <c r="AH266" s="1090"/>
      <c r="AI266" s="1081"/>
      <c r="AJ266" s="1081"/>
      <c r="AK266" s="1084"/>
      <c r="AL266" s="1087"/>
      <c r="AM266" s="1099"/>
      <c r="AN266" s="372"/>
      <c r="AO266" s="1101"/>
      <c r="AP266" s="1064"/>
      <c r="AQ266" s="919"/>
      <c r="AR266" s="842"/>
      <c r="AS266" s="842"/>
      <c r="AT266" s="842"/>
      <c r="AU266" s="842"/>
      <c r="AV266" s="842"/>
      <c r="AW266" s="842"/>
      <c r="AX266" s="1103"/>
      <c r="AY266" s="1101"/>
      <c r="AZ266"/>
      <c r="BA266"/>
      <c r="BB266"/>
      <c r="BC266"/>
      <c r="BD266"/>
      <c r="BE266"/>
      <c r="BF266"/>
      <c r="BG266"/>
    </row>
    <row r="267" spans="1:59" ht="30" customHeight="1" thickBot="1">
      <c r="A267" s="1107"/>
      <c r="B267" s="1212"/>
      <c r="C267" s="1213"/>
      <c r="D267" s="1213"/>
      <c r="E267" s="1213"/>
      <c r="F267" s="1214"/>
      <c r="G267" s="1217"/>
      <c r="H267" s="1217"/>
      <c r="I267" s="1217"/>
      <c r="J267" s="1217"/>
      <c r="K267" s="1217"/>
      <c r="L267" s="1220"/>
      <c r="M267" s="1223"/>
      <c r="N267" s="1111"/>
      <c r="O267" s="1114"/>
      <c r="P267" s="1063"/>
      <c r="Q267" s="1076"/>
      <c r="R267" s="1079"/>
      <c r="S267" s="1067"/>
      <c r="T267" s="1070"/>
      <c r="U267" s="1067"/>
      <c r="V267" s="1070"/>
      <c r="W267" s="1067"/>
      <c r="X267" s="1070"/>
      <c r="Y267" s="1067"/>
      <c r="Z267" s="1070"/>
      <c r="AA267" s="1070"/>
      <c r="AB267" s="1070"/>
      <c r="AC267" s="1094"/>
      <c r="AD267" s="1073"/>
      <c r="AE267" s="1097"/>
      <c r="AF267" s="1082"/>
      <c r="AG267" s="1073"/>
      <c r="AH267" s="1091"/>
      <c r="AI267" s="1082"/>
      <c r="AJ267" s="1082"/>
      <c r="AK267" s="1085"/>
      <c r="AL267" s="1088"/>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02"/>
      <c r="AP267" s="1064"/>
      <c r="AQ267" s="920"/>
      <c r="AR267" s="842"/>
      <c r="AS267" s="842"/>
      <c r="AT267" s="842"/>
      <c r="AU267" s="842"/>
      <c r="AV267" s="842"/>
      <c r="AW267" s="842"/>
      <c r="AX267" s="1103"/>
      <c r="AY267" s="1102"/>
      <c r="AZ267"/>
      <c r="BA267"/>
      <c r="BB267"/>
      <c r="BC267"/>
      <c r="BD267"/>
      <c r="BE267"/>
      <c r="BF267"/>
      <c r="BG267"/>
    </row>
    <row r="268" spans="1:59" ht="30" customHeight="1">
      <c r="A268" s="1104">
        <v>65</v>
      </c>
      <c r="B268" s="1224" t="str">
        <f>IF(基本情報入力シート!B104="", "",基本情報入力シート!B104)</f>
        <v/>
      </c>
      <c r="C268" s="1225"/>
      <c r="D268" s="1225"/>
      <c r="E268" s="1225"/>
      <c r="F268" s="1226"/>
      <c r="G268" s="1227" t="str">
        <f>IF(基本情報入力シート!L104="", "",基本情報入力シート!L104)</f>
        <v/>
      </c>
      <c r="H268" s="1227" t="str">
        <f>IF(基本情報入力シート!Q104="", "",基本情報入力シート!Q104)</f>
        <v/>
      </c>
      <c r="I268" s="1227" t="str">
        <f>IF(基本情報入力シート!V104="", "",基本情報入力シート!V104)</f>
        <v/>
      </c>
      <c r="J268" s="1227" t="str">
        <f>IF(基本情報入力シート!W104="", "",基本情報入力シート!W104)</f>
        <v/>
      </c>
      <c r="K268" s="1227" t="str">
        <f>IF(基本情報入力シート!X104="", "",基本情報入力シート!X104)</f>
        <v/>
      </c>
      <c r="L268" s="1228" t="str">
        <f>IF(基本情報入力シート!AC104=0, "",基本情報入力シート!AC104)</f>
        <v/>
      </c>
      <c r="M268" s="1221" t="str">
        <f>IF(基本情報入力シート!AD104="", "",基本情報入力シート!AD104)</f>
        <v/>
      </c>
      <c r="N268" s="1109"/>
      <c r="O268" s="1112" t="str">
        <f>IFERROR(VLOOKUP(K268,【参考】数式用２!$A$2:$AD$48,MATCH(N268,【参考】数式用２!$C$4:$AD$4,0)+2,0),"")</f>
        <v/>
      </c>
      <c r="P268" s="1061"/>
      <c r="Q268" s="1074" t="str">
        <f>IFERROR(VLOOKUP(K268,【参考】数式用２!$A$2:$AC$48,MATCH(P268,【参考】数式用２!$C$4:$AC$4,0)+2,0),"")</f>
        <v/>
      </c>
      <c r="R268" s="1077" t="s">
        <v>301</v>
      </c>
      <c r="S268" s="1065"/>
      <c r="T268" s="1068" t="s">
        <v>385</v>
      </c>
      <c r="U268" s="1065"/>
      <c r="V268" s="1068" t="s">
        <v>386</v>
      </c>
      <c r="W268" s="1065"/>
      <c r="X268" s="1068" t="s">
        <v>385</v>
      </c>
      <c r="Y268" s="1065"/>
      <c r="Z268" s="1068" t="s">
        <v>387</v>
      </c>
      <c r="AA268" s="1068" t="s">
        <v>209</v>
      </c>
      <c r="AB268" s="1068" t="str">
        <f>IF(S268&gt;=1,(W268*12+Y268)-(S268*12+U268)+1,"")</f>
        <v/>
      </c>
      <c r="AC268" s="1092" t="s">
        <v>388</v>
      </c>
      <c r="AD268" s="1071" t="str">
        <f>IFERROR(ROUNDDOWN(ROUND(L268*Q268,0)*M268,0)*AB268,"")</f>
        <v/>
      </c>
      <c r="AE268" s="1095" t="str">
        <f>IFERROR(ROUNDDOWN(ROUNDDOWN(ROUND(L268*VLOOKUP(K268,【参考】数式用２!$A$2:$AC$48,MATCH("処遇改善加算Ⅳ",【参考】数式用２!$C$4:$O$4,0)+2,0),0)*M268,0)*AB268*0.5,0), "")</f>
        <v/>
      </c>
      <c r="AF268" s="1080"/>
      <c r="AG268" s="1071" t="str">
        <f>IF(AND(AQ268&lt;&gt;"対象外", P268&lt;&gt;""),ROUNDDOWN(ROUND(L268*VLOOKUP(K268,【参考】数式用２!$A$2:$K$48,MATCH("ベア加算あり",【参考】数式用２!$C$4:$K$4,0)+2,0),0)*M268,0)*AB268,"")</f>
        <v/>
      </c>
      <c r="AH268" s="1089"/>
      <c r="AI268" s="1080"/>
      <c r="AJ268" s="1080"/>
      <c r="AK268" s="1083"/>
      <c r="AL268" s="1086"/>
      <c r="AM268" s="682" t="str">
        <f>IF(Q268="","",IF(Q268&lt;O268,"！加算の要件上は問題ありませんが、令和６年度末の加算率と比較して、令和７年度の加算率が低くなっています。",""))</f>
        <v/>
      </c>
      <c r="AN268" s="372"/>
      <c r="AO268" s="1100" t="str">
        <f>IF(K268&lt;&gt;"","Q列に色付け","")</f>
        <v/>
      </c>
      <c r="AP268" s="1064" t="str">
        <f>IF(AND(AE268&lt;&gt;0,AE268&lt;&gt;""),IF(AF268="○","入力済","未入力"),"")</f>
        <v/>
      </c>
      <c r="AQ268" s="918" t="str">
        <f>IFERROR((VLOOKUP(N268, 【参考】数式用２!$BE$5:$BE$13, 1,FALSE)), "対象外")</f>
        <v>対象外</v>
      </c>
      <c r="AR268" s="842" t="str">
        <f>IF(AG268&lt;&gt;"",IF(AH268="○","入力済","未入力"),"")</f>
        <v/>
      </c>
      <c r="AS268" s="842" t="str">
        <f>IF(AND(P268&lt;&gt;"", AI268=""), "未入力", "入力済")</f>
        <v>入力済</v>
      </c>
      <c r="AT268" s="842" t="str">
        <f>IF(AND(P268&lt;&gt;"", P268&lt;&gt;"処遇改善加算Ⅳ", AJ268=""), "未入力", "入力済")</f>
        <v>入力済</v>
      </c>
      <c r="AU268" s="842" t="str">
        <f>IFERROR(VLOOKUP(K268, 【参考】数式用２!$BB$5:$BC$48, 2, FALSE), "")</f>
        <v/>
      </c>
      <c r="AV268" s="842" t="str">
        <f>IF(AND(P268&lt;&gt;"処遇改善加算Ⅲ",P268&lt;&gt;"処遇改善加算Ⅳ", P268&lt;&gt;"", AU268&lt;&gt;"対象外"), 1,"")</f>
        <v/>
      </c>
      <c r="AW268" s="842" t="str">
        <f>IFERROR("_"&amp;VLOOKUP(K268, 【参考】数式用２!$AG$2:$AH$48, 2, FALSE), "")</f>
        <v/>
      </c>
      <c r="AX268" s="1103" t="str">
        <f>IF(AND(P268="処遇改善加算Ⅰ", AL268=""), "未入力","入力済")</f>
        <v>入力済</v>
      </c>
      <c r="AY268" s="1100" t="str">
        <f>G268</f>
        <v/>
      </c>
      <c r="AZ268"/>
      <c r="BA268"/>
      <c r="BB268"/>
      <c r="BC268"/>
      <c r="BD268"/>
      <c r="BE268"/>
      <c r="BF268"/>
      <c r="BG268"/>
    </row>
    <row r="269" spans="1:59" ht="14.25">
      <c r="A269" s="1105"/>
      <c r="B269" s="1209"/>
      <c r="C269" s="1210"/>
      <c r="D269" s="1210"/>
      <c r="E269" s="1210"/>
      <c r="F269" s="1211"/>
      <c r="G269" s="1216"/>
      <c r="H269" s="1216"/>
      <c r="I269" s="1216"/>
      <c r="J269" s="1216"/>
      <c r="K269" s="1216"/>
      <c r="L269" s="1219"/>
      <c r="M269" s="1222"/>
      <c r="N269" s="1110"/>
      <c r="O269" s="1113"/>
      <c r="P269" s="1062"/>
      <c r="Q269" s="1075"/>
      <c r="R269" s="1078"/>
      <c r="S269" s="1066"/>
      <c r="T269" s="1069"/>
      <c r="U269" s="1066"/>
      <c r="V269" s="1069"/>
      <c r="W269" s="1066"/>
      <c r="X269" s="1069"/>
      <c r="Y269" s="1066"/>
      <c r="Z269" s="1069"/>
      <c r="AA269" s="1069"/>
      <c r="AB269" s="1069"/>
      <c r="AC269" s="1093"/>
      <c r="AD269" s="1072"/>
      <c r="AE269" s="1096"/>
      <c r="AF269" s="1081"/>
      <c r="AG269" s="1072"/>
      <c r="AH269" s="1090"/>
      <c r="AI269" s="1081"/>
      <c r="AJ269" s="1081"/>
      <c r="AK269" s="1084"/>
      <c r="AL269" s="1087"/>
      <c r="AM269" s="1098"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01"/>
      <c r="AP269" s="1064"/>
      <c r="AQ269" s="919"/>
      <c r="AR269" s="842"/>
      <c r="AS269" s="842"/>
      <c r="AT269" s="842"/>
      <c r="AU269" s="842"/>
      <c r="AV269" s="842"/>
      <c r="AW269" s="842"/>
      <c r="AX269" s="1103"/>
      <c r="AY269" s="1101"/>
      <c r="AZ269"/>
      <c r="BA269"/>
      <c r="BB269"/>
      <c r="BC269"/>
      <c r="BD269"/>
      <c r="BE269"/>
      <c r="BF269"/>
      <c r="BG269"/>
    </row>
    <row r="270" spans="1:59" ht="14.25">
      <c r="A270" s="1106"/>
      <c r="B270" s="1209"/>
      <c r="C270" s="1210"/>
      <c r="D270" s="1210"/>
      <c r="E270" s="1210"/>
      <c r="F270" s="1211"/>
      <c r="G270" s="1216"/>
      <c r="H270" s="1216"/>
      <c r="I270" s="1216"/>
      <c r="J270" s="1216"/>
      <c r="K270" s="1216"/>
      <c r="L270" s="1219"/>
      <c r="M270" s="1222"/>
      <c r="N270" s="1110"/>
      <c r="O270" s="1113"/>
      <c r="P270" s="1062"/>
      <c r="Q270" s="1075"/>
      <c r="R270" s="1078"/>
      <c r="S270" s="1066"/>
      <c r="T270" s="1069"/>
      <c r="U270" s="1066"/>
      <c r="V270" s="1069"/>
      <c r="W270" s="1066"/>
      <c r="X270" s="1069"/>
      <c r="Y270" s="1066"/>
      <c r="Z270" s="1069"/>
      <c r="AA270" s="1069"/>
      <c r="AB270" s="1069"/>
      <c r="AC270" s="1093"/>
      <c r="AD270" s="1072"/>
      <c r="AE270" s="1096"/>
      <c r="AF270" s="1081"/>
      <c r="AG270" s="1072"/>
      <c r="AH270" s="1090"/>
      <c r="AI270" s="1081"/>
      <c r="AJ270" s="1081"/>
      <c r="AK270" s="1084"/>
      <c r="AL270" s="1087"/>
      <c r="AM270" s="1099"/>
      <c r="AN270" s="372"/>
      <c r="AO270" s="1101"/>
      <c r="AP270" s="1064"/>
      <c r="AQ270" s="919"/>
      <c r="AR270" s="842"/>
      <c r="AS270" s="842"/>
      <c r="AT270" s="842"/>
      <c r="AU270" s="842"/>
      <c r="AV270" s="842"/>
      <c r="AW270" s="842"/>
      <c r="AX270" s="1103"/>
      <c r="AY270" s="1101"/>
      <c r="AZ270"/>
      <c r="BA270"/>
      <c r="BB270"/>
      <c r="BC270"/>
      <c r="BD270"/>
      <c r="BE270"/>
      <c r="BF270"/>
      <c r="BG270"/>
    </row>
    <row r="271" spans="1:59" ht="30" customHeight="1" thickBot="1">
      <c r="A271" s="1107"/>
      <c r="B271" s="1212"/>
      <c r="C271" s="1213"/>
      <c r="D271" s="1213"/>
      <c r="E271" s="1213"/>
      <c r="F271" s="1214"/>
      <c r="G271" s="1217"/>
      <c r="H271" s="1217"/>
      <c r="I271" s="1217"/>
      <c r="J271" s="1217"/>
      <c r="K271" s="1217"/>
      <c r="L271" s="1220"/>
      <c r="M271" s="1223"/>
      <c r="N271" s="1111"/>
      <c r="O271" s="1114"/>
      <c r="P271" s="1063"/>
      <c r="Q271" s="1076"/>
      <c r="R271" s="1079"/>
      <c r="S271" s="1067"/>
      <c r="T271" s="1070"/>
      <c r="U271" s="1067"/>
      <c r="V271" s="1070"/>
      <c r="W271" s="1067"/>
      <c r="X271" s="1070"/>
      <c r="Y271" s="1067"/>
      <c r="Z271" s="1070"/>
      <c r="AA271" s="1070"/>
      <c r="AB271" s="1070"/>
      <c r="AC271" s="1094"/>
      <c r="AD271" s="1073"/>
      <c r="AE271" s="1097"/>
      <c r="AF271" s="1082"/>
      <c r="AG271" s="1073"/>
      <c r="AH271" s="1091"/>
      <c r="AI271" s="1082"/>
      <c r="AJ271" s="1082"/>
      <c r="AK271" s="1085"/>
      <c r="AL271" s="1088"/>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02"/>
      <c r="AP271" s="1064"/>
      <c r="AQ271" s="920"/>
      <c r="AR271" s="842"/>
      <c r="AS271" s="842"/>
      <c r="AT271" s="842"/>
      <c r="AU271" s="842"/>
      <c r="AV271" s="842"/>
      <c r="AW271" s="842"/>
      <c r="AX271" s="1103"/>
      <c r="AY271" s="1102"/>
      <c r="AZ271"/>
      <c r="BA271"/>
      <c r="BB271"/>
      <c r="BC271"/>
      <c r="BD271"/>
      <c r="BE271"/>
      <c r="BF271"/>
      <c r="BG271"/>
    </row>
    <row r="272" spans="1:59" ht="30" customHeight="1">
      <c r="A272" s="1104">
        <v>66</v>
      </c>
      <c r="B272" s="1224" t="str">
        <f>IF(基本情報入力シート!B105="", "",基本情報入力シート!B105)</f>
        <v/>
      </c>
      <c r="C272" s="1225"/>
      <c r="D272" s="1225"/>
      <c r="E272" s="1225"/>
      <c r="F272" s="1226"/>
      <c r="G272" s="1227" t="str">
        <f>IF(基本情報入力シート!L105="", "",基本情報入力シート!L105)</f>
        <v/>
      </c>
      <c r="H272" s="1227" t="str">
        <f>IF(基本情報入力シート!Q105="", "",基本情報入力シート!Q105)</f>
        <v/>
      </c>
      <c r="I272" s="1227" t="str">
        <f>IF(基本情報入力シート!V105="", "",基本情報入力シート!V105)</f>
        <v/>
      </c>
      <c r="J272" s="1227" t="str">
        <f>IF(基本情報入力シート!W105="", "",基本情報入力シート!W105)</f>
        <v/>
      </c>
      <c r="K272" s="1227" t="str">
        <f>IF(基本情報入力シート!X105="", "",基本情報入力シート!X105)</f>
        <v/>
      </c>
      <c r="L272" s="1228" t="str">
        <f>IF(基本情報入力シート!AC105=0, "",基本情報入力シート!AC105)</f>
        <v/>
      </c>
      <c r="M272" s="1221" t="str">
        <f>IF(基本情報入力シート!AD105="", "",基本情報入力シート!AD105)</f>
        <v/>
      </c>
      <c r="N272" s="1109"/>
      <c r="O272" s="1112" t="str">
        <f>IFERROR(VLOOKUP(K272,【参考】数式用２!$A$2:$AD$48,MATCH(N272,【参考】数式用２!$C$4:$AD$4,0)+2,0),"")</f>
        <v/>
      </c>
      <c r="P272" s="1061"/>
      <c r="Q272" s="1074" t="str">
        <f>IFERROR(VLOOKUP(K272,【参考】数式用２!$A$2:$AC$48,MATCH(P272,【参考】数式用２!$C$4:$AC$4,0)+2,0),"")</f>
        <v/>
      </c>
      <c r="R272" s="1077" t="s">
        <v>301</v>
      </c>
      <c r="S272" s="1065"/>
      <c r="T272" s="1068" t="s">
        <v>385</v>
      </c>
      <c r="U272" s="1065"/>
      <c r="V272" s="1068" t="s">
        <v>386</v>
      </c>
      <c r="W272" s="1065"/>
      <c r="X272" s="1068" t="s">
        <v>385</v>
      </c>
      <c r="Y272" s="1065"/>
      <c r="Z272" s="1068" t="s">
        <v>387</v>
      </c>
      <c r="AA272" s="1068" t="s">
        <v>209</v>
      </c>
      <c r="AB272" s="1068" t="str">
        <f>IF(S272&gt;=1,(W272*12+Y272)-(S272*12+U272)+1,"")</f>
        <v/>
      </c>
      <c r="AC272" s="1092" t="s">
        <v>388</v>
      </c>
      <c r="AD272" s="1071" t="str">
        <f>IFERROR(ROUNDDOWN(ROUND(L272*Q272,0)*M272,0)*AB272,"")</f>
        <v/>
      </c>
      <c r="AE272" s="1095" t="str">
        <f>IFERROR(ROUNDDOWN(ROUNDDOWN(ROUND(L272*VLOOKUP(K272,【参考】数式用２!$A$2:$AC$48,MATCH("処遇改善加算Ⅳ",【参考】数式用２!$C$4:$O$4,0)+2,0),0)*M272,0)*AB272*0.5,0), "")</f>
        <v/>
      </c>
      <c r="AF272" s="1080"/>
      <c r="AG272" s="1071" t="str">
        <f>IF(AND(AQ272&lt;&gt;"対象外", P272&lt;&gt;""),ROUNDDOWN(ROUND(L272*VLOOKUP(K272,【参考】数式用２!$A$2:$K$48,MATCH("ベア加算あり",【参考】数式用２!$C$4:$K$4,0)+2,0),0)*M272,0)*AB272,"")</f>
        <v/>
      </c>
      <c r="AH272" s="1089"/>
      <c r="AI272" s="1080"/>
      <c r="AJ272" s="1080"/>
      <c r="AK272" s="1083"/>
      <c r="AL272" s="1086"/>
      <c r="AM272" s="682" t="str">
        <f>IF(Q272="","",IF(Q272&lt;O272,"！加算の要件上は問題ありませんが、令和６年度末の加算率と比較して、令和７年度の加算率が低くなっています。",""))</f>
        <v/>
      </c>
      <c r="AN272" s="372"/>
      <c r="AO272" s="1101" t="str">
        <f>IF(K272&lt;&gt;"","Q列に色付け","")</f>
        <v/>
      </c>
      <c r="AP272" s="1064" t="str">
        <f>IF(AND(AE272&lt;&gt;0,AE272&lt;&gt;""),IF(AF272="○","入力済","未入力"),"")</f>
        <v/>
      </c>
      <c r="AQ272" s="918" t="str">
        <f>IFERROR((VLOOKUP(N272, 【参考】数式用２!$BE$5:$BE$13, 1,FALSE)), "対象外")</f>
        <v>対象外</v>
      </c>
      <c r="AR272" s="842" t="str">
        <f>IF(AG272&lt;&gt;"",IF(AH272="○","入力済","未入力"),"")</f>
        <v/>
      </c>
      <c r="AS272" s="842" t="str">
        <f>IF(AND(P272&lt;&gt;"", AI272=""), "未入力", "入力済")</f>
        <v>入力済</v>
      </c>
      <c r="AT272" s="842" t="str">
        <f>IF(AND(P272&lt;&gt;"", P272&lt;&gt;"処遇改善加算Ⅳ", AJ272=""), "未入力", "入力済")</f>
        <v>入力済</v>
      </c>
      <c r="AU272" s="842" t="str">
        <f>IFERROR(VLOOKUP(K272, 【参考】数式用２!$BB$5:$BC$48, 2, FALSE), "")</f>
        <v/>
      </c>
      <c r="AV272" s="842" t="str">
        <f>IF(AND(P272&lt;&gt;"処遇改善加算Ⅲ",P272&lt;&gt;"処遇改善加算Ⅳ", P272&lt;&gt;"", AU272&lt;&gt;"対象外"), 1,"")</f>
        <v/>
      </c>
      <c r="AW272" s="842" t="str">
        <f>IFERROR("_"&amp;VLOOKUP(K272, 【参考】数式用２!$AG$2:$AH$48, 2, FALSE), "")</f>
        <v/>
      </c>
      <c r="AX272" s="1103" t="str">
        <f>IF(AND(P272="処遇改善加算Ⅰ", AL272=""), "未入力","入力済")</f>
        <v>入力済</v>
      </c>
      <c r="AY272" s="1100" t="str">
        <f>G272</f>
        <v/>
      </c>
      <c r="AZ272"/>
      <c r="BA272"/>
      <c r="BB272"/>
      <c r="BC272"/>
      <c r="BD272"/>
      <c r="BE272"/>
      <c r="BF272"/>
      <c r="BG272"/>
    </row>
    <row r="273" spans="1:59" ht="14.25">
      <c r="A273" s="1105"/>
      <c r="B273" s="1209"/>
      <c r="C273" s="1210"/>
      <c r="D273" s="1210"/>
      <c r="E273" s="1210"/>
      <c r="F273" s="1211"/>
      <c r="G273" s="1216"/>
      <c r="H273" s="1216"/>
      <c r="I273" s="1216"/>
      <c r="J273" s="1216"/>
      <c r="K273" s="1216"/>
      <c r="L273" s="1219"/>
      <c r="M273" s="1222"/>
      <c r="N273" s="1110"/>
      <c r="O273" s="1113"/>
      <c r="P273" s="1062"/>
      <c r="Q273" s="1075"/>
      <c r="R273" s="1078"/>
      <c r="S273" s="1066"/>
      <c r="T273" s="1069"/>
      <c r="U273" s="1066"/>
      <c r="V273" s="1069"/>
      <c r="W273" s="1066"/>
      <c r="X273" s="1069"/>
      <c r="Y273" s="1066"/>
      <c r="Z273" s="1069"/>
      <c r="AA273" s="1069"/>
      <c r="AB273" s="1069"/>
      <c r="AC273" s="1093"/>
      <c r="AD273" s="1072"/>
      <c r="AE273" s="1096"/>
      <c r="AF273" s="1081"/>
      <c r="AG273" s="1072"/>
      <c r="AH273" s="1090"/>
      <c r="AI273" s="1081"/>
      <c r="AJ273" s="1081"/>
      <c r="AK273" s="1084"/>
      <c r="AL273" s="1087"/>
      <c r="AM273" s="1098"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01"/>
      <c r="AP273" s="1064"/>
      <c r="AQ273" s="919"/>
      <c r="AR273" s="842"/>
      <c r="AS273" s="842"/>
      <c r="AT273" s="842"/>
      <c r="AU273" s="842"/>
      <c r="AV273" s="842"/>
      <c r="AW273" s="842"/>
      <c r="AX273" s="1103"/>
      <c r="AY273" s="1101"/>
      <c r="AZ273"/>
      <c r="BA273"/>
      <c r="BB273"/>
      <c r="BC273"/>
      <c r="BD273"/>
      <c r="BE273"/>
      <c r="BF273"/>
      <c r="BG273"/>
    </row>
    <row r="274" spans="1:59" ht="14.25">
      <c r="A274" s="1106"/>
      <c r="B274" s="1209"/>
      <c r="C274" s="1210"/>
      <c r="D274" s="1210"/>
      <c r="E274" s="1210"/>
      <c r="F274" s="1211"/>
      <c r="G274" s="1216"/>
      <c r="H274" s="1216"/>
      <c r="I274" s="1216"/>
      <c r="J274" s="1216"/>
      <c r="K274" s="1216"/>
      <c r="L274" s="1219"/>
      <c r="M274" s="1222"/>
      <c r="N274" s="1110"/>
      <c r="O274" s="1113"/>
      <c r="P274" s="1062"/>
      <c r="Q274" s="1075"/>
      <c r="R274" s="1078"/>
      <c r="S274" s="1066"/>
      <c r="T274" s="1069"/>
      <c r="U274" s="1066"/>
      <c r="V274" s="1069"/>
      <c r="W274" s="1066"/>
      <c r="X274" s="1069"/>
      <c r="Y274" s="1066"/>
      <c r="Z274" s="1069"/>
      <c r="AA274" s="1069"/>
      <c r="AB274" s="1069"/>
      <c r="AC274" s="1093"/>
      <c r="AD274" s="1072"/>
      <c r="AE274" s="1096"/>
      <c r="AF274" s="1081"/>
      <c r="AG274" s="1072"/>
      <c r="AH274" s="1090"/>
      <c r="AI274" s="1081"/>
      <c r="AJ274" s="1081"/>
      <c r="AK274" s="1084"/>
      <c r="AL274" s="1087"/>
      <c r="AM274" s="1099"/>
      <c r="AN274" s="372"/>
      <c r="AO274" s="1101"/>
      <c r="AP274" s="1064"/>
      <c r="AQ274" s="919"/>
      <c r="AR274" s="842"/>
      <c r="AS274" s="842"/>
      <c r="AT274" s="842"/>
      <c r="AU274" s="842"/>
      <c r="AV274" s="842"/>
      <c r="AW274" s="842"/>
      <c r="AX274" s="1103"/>
      <c r="AY274" s="1101"/>
      <c r="AZ274"/>
      <c r="BA274"/>
      <c r="BB274"/>
      <c r="BC274"/>
      <c r="BD274"/>
      <c r="BE274"/>
      <c r="BF274"/>
      <c r="BG274"/>
    </row>
    <row r="275" spans="1:59" ht="30" customHeight="1" thickBot="1">
      <c r="A275" s="1107"/>
      <c r="B275" s="1212"/>
      <c r="C275" s="1213"/>
      <c r="D275" s="1213"/>
      <c r="E275" s="1213"/>
      <c r="F275" s="1214"/>
      <c r="G275" s="1217"/>
      <c r="H275" s="1217"/>
      <c r="I275" s="1217"/>
      <c r="J275" s="1217"/>
      <c r="K275" s="1217"/>
      <c r="L275" s="1220"/>
      <c r="M275" s="1223"/>
      <c r="N275" s="1111"/>
      <c r="O275" s="1114"/>
      <c r="P275" s="1063"/>
      <c r="Q275" s="1076"/>
      <c r="R275" s="1079"/>
      <c r="S275" s="1067"/>
      <c r="T275" s="1070"/>
      <c r="U275" s="1067"/>
      <c r="V275" s="1070"/>
      <c r="W275" s="1067"/>
      <c r="X275" s="1070"/>
      <c r="Y275" s="1067"/>
      <c r="Z275" s="1070"/>
      <c r="AA275" s="1070"/>
      <c r="AB275" s="1070"/>
      <c r="AC275" s="1094"/>
      <c r="AD275" s="1073"/>
      <c r="AE275" s="1097"/>
      <c r="AF275" s="1082"/>
      <c r="AG275" s="1073"/>
      <c r="AH275" s="1091"/>
      <c r="AI275" s="1082"/>
      <c r="AJ275" s="1082"/>
      <c r="AK275" s="1085"/>
      <c r="AL275" s="1088"/>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01"/>
      <c r="AP275" s="1064"/>
      <c r="AQ275" s="920"/>
      <c r="AR275" s="842"/>
      <c r="AS275" s="842"/>
      <c r="AT275" s="842"/>
      <c r="AU275" s="842"/>
      <c r="AV275" s="842"/>
      <c r="AW275" s="842"/>
      <c r="AX275" s="1103"/>
      <c r="AY275" s="1102"/>
      <c r="AZ275"/>
      <c r="BA275"/>
      <c r="BB275"/>
      <c r="BC275"/>
      <c r="BD275"/>
      <c r="BE275"/>
      <c r="BF275"/>
      <c r="BG275"/>
    </row>
    <row r="276" spans="1:59" ht="30" customHeight="1">
      <c r="A276" s="1104">
        <v>67</v>
      </c>
      <c r="B276" s="1224" t="str">
        <f>IF(基本情報入力シート!B106="", "",基本情報入力シート!B106)</f>
        <v/>
      </c>
      <c r="C276" s="1225"/>
      <c r="D276" s="1225"/>
      <c r="E276" s="1225"/>
      <c r="F276" s="1226"/>
      <c r="G276" s="1227" t="str">
        <f>IF(基本情報入力シート!L106="", "",基本情報入力シート!L106)</f>
        <v/>
      </c>
      <c r="H276" s="1227" t="str">
        <f>IF(基本情報入力シート!Q106="", "",基本情報入力シート!Q106)</f>
        <v/>
      </c>
      <c r="I276" s="1227" t="str">
        <f>IF(基本情報入力シート!V106="", "",基本情報入力シート!V106)</f>
        <v/>
      </c>
      <c r="J276" s="1227" t="str">
        <f>IF(基本情報入力シート!W106="", "",基本情報入力シート!W106)</f>
        <v/>
      </c>
      <c r="K276" s="1227" t="str">
        <f>IF(基本情報入力シート!X106="", "",基本情報入力シート!X106)</f>
        <v/>
      </c>
      <c r="L276" s="1228" t="str">
        <f>IF(基本情報入力シート!AC106=0, "",基本情報入力シート!AC106)</f>
        <v/>
      </c>
      <c r="M276" s="1221" t="str">
        <f>IF(基本情報入力シート!AD106="", "",基本情報入力シート!AD106)</f>
        <v/>
      </c>
      <c r="N276" s="1109"/>
      <c r="O276" s="1112" t="str">
        <f>IFERROR(VLOOKUP(K276,【参考】数式用２!$A$2:$AD$48,MATCH(N276,【参考】数式用２!$C$4:$AD$4,0)+2,0),"")</f>
        <v/>
      </c>
      <c r="P276" s="1061"/>
      <c r="Q276" s="1074" t="str">
        <f>IFERROR(VLOOKUP(K276,【参考】数式用２!$A$2:$AC$48,MATCH(P276,【参考】数式用２!$C$4:$AC$4,0)+2,0),"")</f>
        <v/>
      </c>
      <c r="R276" s="1077" t="s">
        <v>301</v>
      </c>
      <c r="S276" s="1065"/>
      <c r="T276" s="1068" t="s">
        <v>385</v>
      </c>
      <c r="U276" s="1065"/>
      <c r="V276" s="1068" t="s">
        <v>386</v>
      </c>
      <c r="W276" s="1065"/>
      <c r="X276" s="1068" t="s">
        <v>385</v>
      </c>
      <c r="Y276" s="1065"/>
      <c r="Z276" s="1068" t="s">
        <v>387</v>
      </c>
      <c r="AA276" s="1068" t="s">
        <v>209</v>
      </c>
      <c r="AB276" s="1068" t="str">
        <f>IF(S276&gt;=1,(W276*12+Y276)-(S276*12+U276)+1,"")</f>
        <v/>
      </c>
      <c r="AC276" s="1092" t="s">
        <v>388</v>
      </c>
      <c r="AD276" s="1071" t="str">
        <f>IFERROR(ROUNDDOWN(ROUND(L276*Q276,0)*M276,0)*AB276,"")</f>
        <v/>
      </c>
      <c r="AE276" s="1095" t="str">
        <f>IFERROR(ROUNDDOWN(ROUNDDOWN(ROUND(L276*VLOOKUP(K276,【参考】数式用２!$A$2:$AC$48,MATCH("処遇改善加算Ⅳ",【参考】数式用２!$C$4:$O$4,0)+2,0),0)*M276,0)*AB276*0.5,0), "")</f>
        <v/>
      </c>
      <c r="AF276" s="1080"/>
      <c r="AG276" s="1071" t="str">
        <f>IF(AND(AQ276&lt;&gt;"対象外", P276&lt;&gt;""),ROUNDDOWN(ROUND(L276*VLOOKUP(K276,【参考】数式用２!$A$2:$K$48,MATCH("ベア加算あり",【参考】数式用２!$C$4:$K$4,0)+2,0),0)*M276,0)*AB276,"")</f>
        <v/>
      </c>
      <c r="AH276" s="1089"/>
      <c r="AI276" s="1080"/>
      <c r="AJ276" s="1080"/>
      <c r="AK276" s="1083"/>
      <c r="AL276" s="1086"/>
      <c r="AM276" s="682" t="str">
        <f>IF(Q276="","",IF(Q276&lt;O276,"！加算の要件上は問題ありませんが、令和６年度末の加算率と比較して、令和７年度の加算率が低くなっています。",""))</f>
        <v/>
      </c>
      <c r="AN276" s="372"/>
      <c r="AO276" s="1100" t="str">
        <f>IF(K276&lt;&gt;"","Q列に色付け","")</f>
        <v/>
      </c>
      <c r="AP276" s="1064" t="str">
        <f>IF(AND(AE276&lt;&gt;0,AE276&lt;&gt;""),IF(AF276="○","入力済","未入力"),"")</f>
        <v/>
      </c>
      <c r="AQ276" s="918" t="str">
        <f>IFERROR((VLOOKUP(N276, 【参考】数式用２!$BE$5:$BE$13, 1,FALSE)), "対象外")</f>
        <v>対象外</v>
      </c>
      <c r="AR276" s="842" t="str">
        <f>IF(AG276&lt;&gt;"",IF(AH276="○","入力済","未入力"),"")</f>
        <v/>
      </c>
      <c r="AS276" s="842" t="str">
        <f>IF(AND(P276&lt;&gt;"", AI276=""), "未入力", "入力済")</f>
        <v>入力済</v>
      </c>
      <c r="AT276" s="842" t="str">
        <f>IF(AND(P276&lt;&gt;"", P276&lt;&gt;"処遇改善加算Ⅳ", AJ276=""), "未入力", "入力済")</f>
        <v>入力済</v>
      </c>
      <c r="AU276" s="842" t="str">
        <f>IFERROR(VLOOKUP(K276, 【参考】数式用２!$BB$5:$BC$48, 2, FALSE), "")</f>
        <v/>
      </c>
      <c r="AV276" s="842" t="str">
        <f>IF(AND(P276&lt;&gt;"処遇改善加算Ⅲ",P276&lt;&gt;"処遇改善加算Ⅳ", P276&lt;&gt;"", AU276&lt;&gt;"対象外"), 1,"")</f>
        <v/>
      </c>
      <c r="AW276" s="842" t="str">
        <f>IFERROR("_"&amp;VLOOKUP(K276, 【参考】数式用２!$AG$2:$AH$48, 2, FALSE), "")</f>
        <v/>
      </c>
      <c r="AX276" s="1103" t="str">
        <f>IF(AND(P276="処遇改善加算Ⅰ", AL276=""), "未入力","入力済")</f>
        <v>入力済</v>
      </c>
      <c r="AY276" s="1100" t="str">
        <f>G276</f>
        <v/>
      </c>
      <c r="AZ276"/>
      <c r="BA276"/>
      <c r="BB276"/>
      <c r="BC276"/>
      <c r="BD276"/>
      <c r="BE276"/>
      <c r="BF276"/>
      <c r="BG276"/>
    </row>
    <row r="277" spans="1:59" ht="14.25">
      <c r="A277" s="1105"/>
      <c r="B277" s="1209"/>
      <c r="C277" s="1210"/>
      <c r="D277" s="1210"/>
      <c r="E277" s="1210"/>
      <c r="F277" s="1211"/>
      <c r="G277" s="1216"/>
      <c r="H277" s="1216"/>
      <c r="I277" s="1216"/>
      <c r="J277" s="1216"/>
      <c r="K277" s="1216"/>
      <c r="L277" s="1219"/>
      <c r="M277" s="1222"/>
      <c r="N277" s="1110"/>
      <c r="O277" s="1113"/>
      <c r="P277" s="1062"/>
      <c r="Q277" s="1075"/>
      <c r="R277" s="1078"/>
      <c r="S277" s="1066"/>
      <c r="T277" s="1069"/>
      <c r="U277" s="1066"/>
      <c r="V277" s="1069"/>
      <c r="W277" s="1066"/>
      <c r="X277" s="1069"/>
      <c r="Y277" s="1066"/>
      <c r="Z277" s="1069"/>
      <c r="AA277" s="1069"/>
      <c r="AB277" s="1069"/>
      <c r="AC277" s="1093"/>
      <c r="AD277" s="1072"/>
      <c r="AE277" s="1096"/>
      <c r="AF277" s="1081"/>
      <c r="AG277" s="1072"/>
      <c r="AH277" s="1090"/>
      <c r="AI277" s="1081"/>
      <c r="AJ277" s="1081"/>
      <c r="AK277" s="1084"/>
      <c r="AL277" s="1087"/>
      <c r="AM277" s="1098"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01"/>
      <c r="AP277" s="1064"/>
      <c r="AQ277" s="919"/>
      <c r="AR277" s="842"/>
      <c r="AS277" s="842"/>
      <c r="AT277" s="842"/>
      <c r="AU277" s="842"/>
      <c r="AV277" s="842"/>
      <c r="AW277" s="842"/>
      <c r="AX277" s="1103"/>
      <c r="AY277" s="1101"/>
      <c r="AZ277"/>
      <c r="BA277"/>
      <c r="BB277"/>
      <c r="BC277"/>
      <c r="BD277"/>
      <c r="BE277"/>
      <c r="BF277"/>
      <c r="BG277"/>
    </row>
    <row r="278" spans="1:59" ht="14.25">
      <c r="A278" s="1106"/>
      <c r="B278" s="1209"/>
      <c r="C278" s="1210"/>
      <c r="D278" s="1210"/>
      <c r="E278" s="1210"/>
      <c r="F278" s="1211"/>
      <c r="G278" s="1216"/>
      <c r="H278" s="1216"/>
      <c r="I278" s="1216"/>
      <c r="J278" s="1216"/>
      <c r="K278" s="1216"/>
      <c r="L278" s="1219"/>
      <c r="M278" s="1222"/>
      <c r="N278" s="1110"/>
      <c r="O278" s="1113"/>
      <c r="P278" s="1062"/>
      <c r="Q278" s="1075"/>
      <c r="R278" s="1078"/>
      <c r="S278" s="1066"/>
      <c r="T278" s="1069"/>
      <c r="U278" s="1066"/>
      <c r="V278" s="1069"/>
      <c r="W278" s="1066"/>
      <c r="X278" s="1069"/>
      <c r="Y278" s="1066"/>
      <c r="Z278" s="1069"/>
      <c r="AA278" s="1069"/>
      <c r="AB278" s="1069"/>
      <c r="AC278" s="1093"/>
      <c r="AD278" s="1072"/>
      <c r="AE278" s="1096"/>
      <c r="AF278" s="1081"/>
      <c r="AG278" s="1072"/>
      <c r="AH278" s="1090"/>
      <c r="AI278" s="1081"/>
      <c r="AJ278" s="1081"/>
      <c r="AK278" s="1084"/>
      <c r="AL278" s="1087"/>
      <c r="AM278" s="1099"/>
      <c r="AN278" s="372"/>
      <c r="AO278" s="1101"/>
      <c r="AP278" s="1064"/>
      <c r="AQ278" s="919"/>
      <c r="AR278" s="842"/>
      <c r="AS278" s="842"/>
      <c r="AT278" s="842"/>
      <c r="AU278" s="842"/>
      <c r="AV278" s="842"/>
      <c r="AW278" s="842"/>
      <c r="AX278" s="1103"/>
      <c r="AY278" s="1101"/>
      <c r="AZ278"/>
      <c r="BA278"/>
      <c r="BB278"/>
      <c r="BC278"/>
      <c r="BD278"/>
      <c r="BE278"/>
      <c r="BF278"/>
      <c r="BG278"/>
    </row>
    <row r="279" spans="1:59" ht="30" customHeight="1" thickBot="1">
      <c r="A279" s="1107"/>
      <c r="B279" s="1212"/>
      <c r="C279" s="1213"/>
      <c r="D279" s="1213"/>
      <c r="E279" s="1213"/>
      <c r="F279" s="1214"/>
      <c r="G279" s="1217"/>
      <c r="H279" s="1217"/>
      <c r="I279" s="1217"/>
      <c r="J279" s="1217"/>
      <c r="K279" s="1217"/>
      <c r="L279" s="1220"/>
      <c r="M279" s="1223"/>
      <c r="N279" s="1111"/>
      <c r="O279" s="1114"/>
      <c r="P279" s="1063"/>
      <c r="Q279" s="1076"/>
      <c r="R279" s="1079"/>
      <c r="S279" s="1067"/>
      <c r="T279" s="1070"/>
      <c r="U279" s="1067"/>
      <c r="V279" s="1070"/>
      <c r="W279" s="1067"/>
      <c r="X279" s="1070"/>
      <c r="Y279" s="1067"/>
      <c r="Z279" s="1070"/>
      <c r="AA279" s="1070"/>
      <c r="AB279" s="1070"/>
      <c r="AC279" s="1094"/>
      <c r="AD279" s="1073"/>
      <c r="AE279" s="1097"/>
      <c r="AF279" s="1082"/>
      <c r="AG279" s="1073"/>
      <c r="AH279" s="1091"/>
      <c r="AI279" s="1082"/>
      <c r="AJ279" s="1082"/>
      <c r="AK279" s="1085"/>
      <c r="AL279" s="1088"/>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02"/>
      <c r="AP279" s="1064"/>
      <c r="AQ279" s="920"/>
      <c r="AR279" s="842"/>
      <c r="AS279" s="842"/>
      <c r="AT279" s="842"/>
      <c r="AU279" s="842"/>
      <c r="AV279" s="842"/>
      <c r="AW279" s="842"/>
      <c r="AX279" s="1103"/>
      <c r="AY279" s="1102"/>
      <c r="AZ279"/>
      <c r="BA279"/>
      <c r="BB279"/>
      <c r="BC279"/>
      <c r="BD279"/>
      <c r="BE279"/>
      <c r="BF279"/>
      <c r="BG279"/>
    </row>
    <row r="280" spans="1:59" ht="30" customHeight="1">
      <c r="A280" s="1104">
        <v>68</v>
      </c>
      <c r="B280" s="1224" t="str">
        <f>IF(基本情報入力シート!B107="", "",基本情報入力シート!B107)</f>
        <v/>
      </c>
      <c r="C280" s="1225"/>
      <c r="D280" s="1225"/>
      <c r="E280" s="1225"/>
      <c r="F280" s="1226"/>
      <c r="G280" s="1227" t="str">
        <f>IF(基本情報入力シート!L107="", "",基本情報入力シート!L107)</f>
        <v/>
      </c>
      <c r="H280" s="1227" t="str">
        <f>IF(基本情報入力シート!Q107="", "",基本情報入力シート!Q107)</f>
        <v/>
      </c>
      <c r="I280" s="1227" t="str">
        <f>IF(基本情報入力シート!V107="", "",基本情報入力シート!V107)</f>
        <v/>
      </c>
      <c r="J280" s="1227" t="str">
        <f>IF(基本情報入力シート!W107="", "",基本情報入力シート!W107)</f>
        <v/>
      </c>
      <c r="K280" s="1227" t="str">
        <f>IF(基本情報入力シート!X107="", "",基本情報入力シート!X107)</f>
        <v/>
      </c>
      <c r="L280" s="1228" t="str">
        <f>IF(基本情報入力シート!AC107=0, "",基本情報入力シート!AC107)</f>
        <v/>
      </c>
      <c r="M280" s="1221" t="str">
        <f>IF(基本情報入力シート!AD107="", "",基本情報入力シート!AD107)</f>
        <v/>
      </c>
      <c r="N280" s="1109"/>
      <c r="O280" s="1112" t="str">
        <f>IFERROR(VLOOKUP(K280,【参考】数式用２!$A$2:$AD$48,MATCH(N280,【参考】数式用２!$C$4:$AD$4,0)+2,0),"")</f>
        <v/>
      </c>
      <c r="P280" s="1061"/>
      <c r="Q280" s="1074" t="str">
        <f>IFERROR(VLOOKUP(K280,【参考】数式用２!$A$2:$AC$48,MATCH(P280,【参考】数式用２!$C$4:$AC$4,0)+2,0),"")</f>
        <v/>
      </c>
      <c r="R280" s="1077" t="s">
        <v>301</v>
      </c>
      <c r="S280" s="1065"/>
      <c r="T280" s="1068" t="s">
        <v>385</v>
      </c>
      <c r="U280" s="1065"/>
      <c r="V280" s="1068" t="s">
        <v>386</v>
      </c>
      <c r="W280" s="1065"/>
      <c r="X280" s="1068" t="s">
        <v>385</v>
      </c>
      <c r="Y280" s="1065"/>
      <c r="Z280" s="1068" t="s">
        <v>387</v>
      </c>
      <c r="AA280" s="1068" t="s">
        <v>209</v>
      </c>
      <c r="AB280" s="1068" t="str">
        <f>IF(S280&gt;=1,(W280*12+Y280)-(S280*12+U280)+1,"")</f>
        <v/>
      </c>
      <c r="AC280" s="1092" t="s">
        <v>388</v>
      </c>
      <c r="AD280" s="1071" t="str">
        <f>IFERROR(ROUNDDOWN(ROUND(L280*Q280,0)*M280,0)*AB280,"")</f>
        <v/>
      </c>
      <c r="AE280" s="1095" t="str">
        <f>IFERROR(ROUNDDOWN(ROUNDDOWN(ROUND(L280*VLOOKUP(K280,【参考】数式用２!$A$2:$AC$48,MATCH("処遇改善加算Ⅳ",【参考】数式用２!$C$4:$O$4,0)+2,0),0)*M280,0)*AB280*0.5,0), "")</f>
        <v/>
      </c>
      <c r="AF280" s="1080"/>
      <c r="AG280" s="1071" t="str">
        <f>IF(AND(AQ280&lt;&gt;"対象外", P280&lt;&gt;""),ROUNDDOWN(ROUND(L280*VLOOKUP(K280,【参考】数式用２!$A$2:$K$48,MATCH("ベア加算あり",【参考】数式用２!$C$4:$K$4,0)+2,0),0)*M280,0)*AB280,"")</f>
        <v/>
      </c>
      <c r="AH280" s="1089"/>
      <c r="AI280" s="1080"/>
      <c r="AJ280" s="1080"/>
      <c r="AK280" s="1083"/>
      <c r="AL280" s="1086"/>
      <c r="AM280" s="682" t="str">
        <f>IF(Q280="","",IF(Q280&lt;O280,"！加算の要件上は問題ありませんが、令和６年度末の加算率と比較して、令和７年度の加算率が低くなっています。",""))</f>
        <v/>
      </c>
      <c r="AN280" s="372"/>
      <c r="AO280" s="1101" t="str">
        <f>IF(K280&lt;&gt;"","Q列に色付け","")</f>
        <v/>
      </c>
      <c r="AP280" s="1064" t="str">
        <f>IF(AND(AE280&lt;&gt;0,AE280&lt;&gt;""),IF(AF280="○","入力済","未入力"),"")</f>
        <v/>
      </c>
      <c r="AQ280" s="918" t="str">
        <f>IFERROR((VLOOKUP(N280, 【参考】数式用２!$BE$5:$BE$13, 1,FALSE)), "対象外")</f>
        <v>対象外</v>
      </c>
      <c r="AR280" s="842" t="str">
        <f>IF(AG280&lt;&gt;"",IF(AH280="○","入力済","未入力"),"")</f>
        <v/>
      </c>
      <c r="AS280" s="842" t="str">
        <f>IF(AND(P280&lt;&gt;"", AI280=""), "未入力", "入力済")</f>
        <v>入力済</v>
      </c>
      <c r="AT280" s="842" t="str">
        <f>IF(AND(P280&lt;&gt;"", P280&lt;&gt;"処遇改善加算Ⅳ", AJ280=""), "未入力", "入力済")</f>
        <v>入力済</v>
      </c>
      <c r="AU280" s="842" t="str">
        <f>IFERROR(VLOOKUP(K280, 【参考】数式用２!$BB$5:$BC$48, 2, FALSE), "")</f>
        <v/>
      </c>
      <c r="AV280" s="842" t="str">
        <f>IF(AND(P280&lt;&gt;"処遇改善加算Ⅲ",P280&lt;&gt;"処遇改善加算Ⅳ", P280&lt;&gt;"", AU280&lt;&gt;"対象外"), 1,"")</f>
        <v/>
      </c>
      <c r="AW280" s="842" t="str">
        <f>IFERROR("_"&amp;VLOOKUP(K280, 【参考】数式用２!$AG$2:$AH$48, 2, FALSE), "")</f>
        <v/>
      </c>
      <c r="AX280" s="1103" t="str">
        <f>IF(AND(P280="処遇改善加算Ⅰ", AL280=""), "未入力","入力済")</f>
        <v>入力済</v>
      </c>
      <c r="AY280" s="1100" t="str">
        <f>G280</f>
        <v/>
      </c>
      <c r="AZ280"/>
      <c r="BA280"/>
      <c r="BB280"/>
      <c r="BC280"/>
      <c r="BD280"/>
      <c r="BE280"/>
      <c r="BF280"/>
      <c r="BG280"/>
    </row>
    <row r="281" spans="1:59" ht="14.25">
      <c r="A281" s="1105"/>
      <c r="B281" s="1209"/>
      <c r="C281" s="1210"/>
      <c r="D281" s="1210"/>
      <c r="E281" s="1210"/>
      <c r="F281" s="1211"/>
      <c r="G281" s="1216"/>
      <c r="H281" s="1216"/>
      <c r="I281" s="1216"/>
      <c r="J281" s="1216"/>
      <c r="K281" s="1216"/>
      <c r="L281" s="1219"/>
      <c r="M281" s="1222"/>
      <c r="N281" s="1110"/>
      <c r="O281" s="1113"/>
      <c r="P281" s="1062"/>
      <c r="Q281" s="1075"/>
      <c r="R281" s="1078"/>
      <c r="S281" s="1066"/>
      <c r="T281" s="1069"/>
      <c r="U281" s="1066"/>
      <c r="V281" s="1069"/>
      <c r="W281" s="1066"/>
      <c r="X281" s="1069"/>
      <c r="Y281" s="1066"/>
      <c r="Z281" s="1069"/>
      <c r="AA281" s="1069"/>
      <c r="AB281" s="1069"/>
      <c r="AC281" s="1093"/>
      <c r="AD281" s="1072"/>
      <c r="AE281" s="1096"/>
      <c r="AF281" s="1081"/>
      <c r="AG281" s="1072"/>
      <c r="AH281" s="1090"/>
      <c r="AI281" s="1081"/>
      <c r="AJ281" s="1081"/>
      <c r="AK281" s="1084"/>
      <c r="AL281" s="1087"/>
      <c r="AM281" s="1098"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01"/>
      <c r="AP281" s="1064"/>
      <c r="AQ281" s="919"/>
      <c r="AR281" s="842"/>
      <c r="AS281" s="842"/>
      <c r="AT281" s="842"/>
      <c r="AU281" s="842"/>
      <c r="AV281" s="842"/>
      <c r="AW281" s="842"/>
      <c r="AX281" s="1103"/>
      <c r="AY281" s="1101"/>
      <c r="AZ281"/>
      <c r="BA281"/>
      <c r="BB281"/>
      <c r="BC281"/>
      <c r="BD281"/>
      <c r="BE281"/>
      <c r="BF281"/>
      <c r="BG281"/>
    </row>
    <row r="282" spans="1:59" ht="14.25">
      <c r="A282" s="1106"/>
      <c r="B282" s="1209"/>
      <c r="C282" s="1210"/>
      <c r="D282" s="1210"/>
      <c r="E282" s="1210"/>
      <c r="F282" s="1211"/>
      <c r="G282" s="1216"/>
      <c r="H282" s="1216"/>
      <c r="I282" s="1216"/>
      <c r="J282" s="1216"/>
      <c r="K282" s="1216"/>
      <c r="L282" s="1219"/>
      <c r="M282" s="1222"/>
      <c r="N282" s="1110"/>
      <c r="O282" s="1113"/>
      <c r="P282" s="1062"/>
      <c r="Q282" s="1075"/>
      <c r="R282" s="1078"/>
      <c r="S282" s="1066"/>
      <c r="T282" s="1069"/>
      <c r="U282" s="1066"/>
      <c r="V282" s="1069"/>
      <c r="W282" s="1066"/>
      <c r="X282" s="1069"/>
      <c r="Y282" s="1066"/>
      <c r="Z282" s="1069"/>
      <c r="AA282" s="1069"/>
      <c r="AB282" s="1069"/>
      <c r="AC282" s="1093"/>
      <c r="AD282" s="1072"/>
      <c r="AE282" s="1096"/>
      <c r="AF282" s="1081"/>
      <c r="AG282" s="1072"/>
      <c r="AH282" s="1090"/>
      <c r="AI282" s="1081"/>
      <c r="AJ282" s="1081"/>
      <c r="AK282" s="1084"/>
      <c r="AL282" s="1087"/>
      <c r="AM282" s="1099"/>
      <c r="AN282" s="372"/>
      <c r="AO282" s="1101"/>
      <c r="AP282" s="1064"/>
      <c r="AQ282" s="919"/>
      <c r="AR282" s="842"/>
      <c r="AS282" s="842"/>
      <c r="AT282" s="842"/>
      <c r="AU282" s="842"/>
      <c r="AV282" s="842"/>
      <c r="AW282" s="842"/>
      <c r="AX282" s="1103"/>
      <c r="AY282" s="1101"/>
      <c r="AZ282"/>
      <c r="BA282"/>
      <c r="BB282"/>
      <c r="BC282"/>
      <c r="BD282"/>
      <c r="BE282"/>
      <c r="BF282"/>
      <c r="BG282"/>
    </row>
    <row r="283" spans="1:59" ht="30" customHeight="1" thickBot="1">
      <c r="A283" s="1107"/>
      <c r="B283" s="1212"/>
      <c r="C283" s="1213"/>
      <c r="D283" s="1213"/>
      <c r="E283" s="1213"/>
      <c r="F283" s="1214"/>
      <c r="G283" s="1217"/>
      <c r="H283" s="1217"/>
      <c r="I283" s="1217"/>
      <c r="J283" s="1217"/>
      <c r="K283" s="1217"/>
      <c r="L283" s="1220"/>
      <c r="M283" s="1223"/>
      <c r="N283" s="1111"/>
      <c r="O283" s="1114"/>
      <c r="P283" s="1063"/>
      <c r="Q283" s="1076"/>
      <c r="R283" s="1079"/>
      <c r="S283" s="1067"/>
      <c r="T283" s="1070"/>
      <c r="U283" s="1067"/>
      <c r="V283" s="1070"/>
      <c r="W283" s="1067"/>
      <c r="X283" s="1070"/>
      <c r="Y283" s="1067"/>
      <c r="Z283" s="1070"/>
      <c r="AA283" s="1070"/>
      <c r="AB283" s="1070"/>
      <c r="AC283" s="1094"/>
      <c r="AD283" s="1073"/>
      <c r="AE283" s="1097"/>
      <c r="AF283" s="1082"/>
      <c r="AG283" s="1073"/>
      <c r="AH283" s="1091"/>
      <c r="AI283" s="1082"/>
      <c r="AJ283" s="1082"/>
      <c r="AK283" s="1085"/>
      <c r="AL283" s="1088"/>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02"/>
      <c r="AP283" s="1064"/>
      <c r="AQ283" s="920"/>
      <c r="AR283" s="842"/>
      <c r="AS283" s="842"/>
      <c r="AT283" s="842"/>
      <c r="AU283" s="842"/>
      <c r="AV283" s="842"/>
      <c r="AW283" s="842"/>
      <c r="AX283" s="1103"/>
      <c r="AY283" s="1102"/>
      <c r="AZ283"/>
      <c r="BA283"/>
      <c r="BB283"/>
      <c r="BC283"/>
      <c r="BD283"/>
      <c r="BE283"/>
      <c r="BF283"/>
      <c r="BG283"/>
    </row>
    <row r="284" spans="1:59" ht="30" customHeight="1">
      <c r="A284" s="1104">
        <v>69</v>
      </c>
      <c r="B284" s="1224" t="str">
        <f>IF(基本情報入力シート!B108="", "",基本情報入力シート!B108)</f>
        <v/>
      </c>
      <c r="C284" s="1225"/>
      <c r="D284" s="1225"/>
      <c r="E284" s="1225"/>
      <c r="F284" s="1226"/>
      <c r="G284" s="1227" t="str">
        <f>IF(基本情報入力シート!L108="", "",基本情報入力シート!L108)</f>
        <v/>
      </c>
      <c r="H284" s="1227" t="str">
        <f>IF(基本情報入力シート!Q108="", "",基本情報入力シート!Q108)</f>
        <v/>
      </c>
      <c r="I284" s="1227" t="str">
        <f>IF(基本情報入力シート!V108="", "",基本情報入力シート!V108)</f>
        <v/>
      </c>
      <c r="J284" s="1227" t="str">
        <f>IF(基本情報入力シート!W108="", "",基本情報入力シート!W108)</f>
        <v/>
      </c>
      <c r="K284" s="1227" t="str">
        <f>IF(基本情報入力シート!X108="", "",基本情報入力シート!X108)</f>
        <v/>
      </c>
      <c r="L284" s="1228" t="str">
        <f>IF(基本情報入力シート!AC108=0, "",基本情報入力シート!AC108)</f>
        <v/>
      </c>
      <c r="M284" s="1221" t="str">
        <f>IF(基本情報入力シート!AD108="", "",基本情報入力シート!AD108)</f>
        <v/>
      </c>
      <c r="N284" s="1109"/>
      <c r="O284" s="1112" t="str">
        <f>IFERROR(VLOOKUP(K284,【参考】数式用２!$A$2:$AD$48,MATCH(N284,【参考】数式用２!$C$4:$AD$4,0)+2,0),"")</f>
        <v/>
      </c>
      <c r="P284" s="1061"/>
      <c r="Q284" s="1074" t="str">
        <f>IFERROR(VLOOKUP(K284,【参考】数式用２!$A$2:$AC$48,MATCH(P284,【参考】数式用２!$C$4:$AC$4,0)+2,0),"")</f>
        <v/>
      </c>
      <c r="R284" s="1077" t="s">
        <v>301</v>
      </c>
      <c r="S284" s="1065"/>
      <c r="T284" s="1068" t="s">
        <v>385</v>
      </c>
      <c r="U284" s="1065"/>
      <c r="V284" s="1068" t="s">
        <v>386</v>
      </c>
      <c r="W284" s="1065"/>
      <c r="X284" s="1068" t="s">
        <v>385</v>
      </c>
      <c r="Y284" s="1065"/>
      <c r="Z284" s="1068" t="s">
        <v>387</v>
      </c>
      <c r="AA284" s="1068" t="s">
        <v>209</v>
      </c>
      <c r="AB284" s="1068" t="str">
        <f>IF(S284&gt;=1,(W284*12+Y284)-(S284*12+U284)+1,"")</f>
        <v/>
      </c>
      <c r="AC284" s="1092" t="s">
        <v>388</v>
      </c>
      <c r="AD284" s="1071" t="str">
        <f>IFERROR(ROUNDDOWN(ROUND(L284*Q284,0)*M284,0)*AB284,"")</f>
        <v/>
      </c>
      <c r="AE284" s="1095" t="str">
        <f>IFERROR(ROUNDDOWN(ROUNDDOWN(ROUND(L284*VLOOKUP(K284,【参考】数式用２!$A$2:$AC$48,MATCH("処遇改善加算Ⅳ",【参考】数式用２!$C$4:$O$4,0)+2,0),0)*M284,0)*AB284*0.5,0), "")</f>
        <v/>
      </c>
      <c r="AF284" s="1080"/>
      <c r="AG284" s="1071" t="str">
        <f>IF(AND(AQ284&lt;&gt;"対象外", P284&lt;&gt;""),ROUNDDOWN(ROUND(L284*VLOOKUP(K284,【参考】数式用２!$A$2:$K$48,MATCH("ベア加算あり",【参考】数式用２!$C$4:$K$4,0)+2,0),0)*M284,0)*AB284,"")</f>
        <v/>
      </c>
      <c r="AH284" s="1089"/>
      <c r="AI284" s="1080"/>
      <c r="AJ284" s="1080"/>
      <c r="AK284" s="1083"/>
      <c r="AL284" s="1086"/>
      <c r="AM284" s="682" t="str">
        <f>IF(Q284="","",IF(Q284&lt;O284,"！加算の要件上は問題ありませんが、令和６年度末の加算率と比較して、令和７年度の加算率が低くなっています。",""))</f>
        <v/>
      </c>
      <c r="AN284" s="372"/>
      <c r="AO284" s="1100" t="str">
        <f>IF(K284&lt;&gt;"","Q列に色付け","")</f>
        <v/>
      </c>
      <c r="AP284" s="1064" t="str">
        <f>IF(AND(AE284&lt;&gt;0,AE284&lt;&gt;""),IF(AF284="○","入力済","未入力"),"")</f>
        <v/>
      </c>
      <c r="AQ284" s="918" t="str">
        <f>IFERROR((VLOOKUP(N284, 【参考】数式用２!$BE$5:$BE$13, 1,FALSE)), "対象外")</f>
        <v>対象外</v>
      </c>
      <c r="AR284" s="842" t="str">
        <f>IF(AG284&lt;&gt;"",IF(AH284="○","入力済","未入力"),"")</f>
        <v/>
      </c>
      <c r="AS284" s="842" t="str">
        <f>IF(AND(P284&lt;&gt;"", AI284=""), "未入力", "入力済")</f>
        <v>入力済</v>
      </c>
      <c r="AT284" s="842" t="str">
        <f>IF(AND(P284&lt;&gt;"", P284&lt;&gt;"処遇改善加算Ⅳ", AJ284=""), "未入力", "入力済")</f>
        <v>入力済</v>
      </c>
      <c r="AU284" s="842" t="str">
        <f>IFERROR(VLOOKUP(K284, 【参考】数式用２!$BB$5:$BC$48, 2, FALSE), "")</f>
        <v/>
      </c>
      <c r="AV284" s="842" t="str">
        <f>IF(AND(P284&lt;&gt;"処遇改善加算Ⅲ",P284&lt;&gt;"処遇改善加算Ⅳ", P284&lt;&gt;"", AU284&lt;&gt;"対象外"), 1,"")</f>
        <v/>
      </c>
      <c r="AW284" s="842" t="str">
        <f>IFERROR("_"&amp;VLOOKUP(K284, 【参考】数式用２!$AG$2:$AH$48, 2, FALSE), "")</f>
        <v/>
      </c>
      <c r="AX284" s="1103" t="str">
        <f>IF(AND(P284="処遇改善加算Ⅰ", AL284=""), "未入力","入力済")</f>
        <v>入力済</v>
      </c>
      <c r="AY284" s="1100" t="str">
        <f>G284</f>
        <v/>
      </c>
      <c r="AZ284"/>
      <c r="BA284"/>
      <c r="BB284"/>
      <c r="BC284"/>
      <c r="BD284"/>
      <c r="BE284"/>
      <c r="BF284"/>
      <c r="BG284"/>
    </row>
    <row r="285" spans="1:59" ht="14.25">
      <c r="A285" s="1105"/>
      <c r="B285" s="1209"/>
      <c r="C285" s="1210"/>
      <c r="D285" s="1210"/>
      <c r="E285" s="1210"/>
      <c r="F285" s="1211"/>
      <c r="G285" s="1216"/>
      <c r="H285" s="1216"/>
      <c r="I285" s="1216"/>
      <c r="J285" s="1216"/>
      <c r="K285" s="1216"/>
      <c r="L285" s="1219"/>
      <c r="M285" s="1222"/>
      <c r="N285" s="1110"/>
      <c r="O285" s="1113"/>
      <c r="P285" s="1062"/>
      <c r="Q285" s="1075"/>
      <c r="R285" s="1078"/>
      <c r="S285" s="1066"/>
      <c r="T285" s="1069"/>
      <c r="U285" s="1066"/>
      <c r="V285" s="1069"/>
      <c r="W285" s="1066"/>
      <c r="X285" s="1069"/>
      <c r="Y285" s="1066"/>
      <c r="Z285" s="1069"/>
      <c r="AA285" s="1069"/>
      <c r="AB285" s="1069"/>
      <c r="AC285" s="1093"/>
      <c r="AD285" s="1072"/>
      <c r="AE285" s="1096"/>
      <c r="AF285" s="1081"/>
      <c r="AG285" s="1072"/>
      <c r="AH285" s="1090"/>
      <c r="AI285" s="1081"/>
      <c r="AJ285" s="1081"/>
      <c r="AK285" s="1084"/>
      <c r="AL285" s="1087"/>
      <c r="AM285" s="1098"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01"/>
      <c r="AP285" s="1064"/>
      <c r="AQ285" s="919"/>
      <c r="AR285" s="842"/>
      <c r="AS285" s="842"/>
      <c r="AT285" s="842"/>
      <c r="AU285" s="842"/>
      <c r="AV285" s="842"/>
      <c r="AW285" s="842"/>
      <c r="AX285" s="1103"/>
      <c r="AY285" s="1101"/>
      <c r="AZ285"/>
      <c r="BA285"/>
      <c r="BB285"/>
      <c r="BC285"/>
      <c r="BD285"/>
      <c r="BE285"/>
      <c r="BF285"/>
      <c r="BG285"/>
    </row>
    <row r="286" spans="1:59" ht="14.25">
      <c r="A286" s="1106"/>
      <c r="B286" s="1209"/>
      <c r="C286" s="1210"/>
      <c r="D286" s="1210"/>
      <c r="E286" s="1210"/>
      <c r="F286" s="1211"/>
      <c r="G286" s="1216"/>
      <c r="H286" s="1216"/>
      <c r="I286" s="1216"/>
      <c r="J286" s="1216"/>
      <c r="K286" s="1216"/>
      <c r="L286" s="1219"/>
      <c r="M286" s="1222"/>
      <c r="N286" s="1110"/>
      <c r="O286" s="1113"/>
      <c r="P286" s="1062"/>
      <c r="Q286" s="1075"/>
      <c r="R286" s="1078"/>
      <c r="S286" s="1066"/>
      <c r="T286" s="1069"/>
      <c r="U286" s="1066"/>
      <c r="V286" s="1069"/>
      <c r="W286" s="1066"/>
      <c r="X286" s="1069"/>
      <c r="Y286" s="1066"/>
      <c r="Z286" s="1069"/>
      <c r="AA286" s="1069"/>
      <c r="AB286" s="1069"/>
      <c r="AC286" s="1093"/>
      <c r="AD286" s="1072"/>
      <c r="AE286" s="1096"/>
      <c r="AF286" s="1081"/>
      <c r="AG286" s="1072"/>
      <c r="AH286" s="1090"/>
      <c r="AI286" s="1081"/>
      <c r="AJ286" s="1081"/>
      <c r="AK286" s="1084"/>
      <c r="AL286" s="1087"/>
      <c r="AM286" s="1099"/>
      <c r="AN286" s="372"/>
      <c r="AO286" s="1101"/>
      <c r="AP286" s="1064"/>
      <c r="AQ286" s="919"/>
      <c r="AR286" s="842"/>
      <c r="AS286" s="842"/>
      <c r="AT286" s="842"/>
      <c r="AU286" s="842"/>
      <c r="AV286" s="842"/>
      <c r="AW286" s="842"/>
      <c r="AX286" s="1103"/>
      <c r="AY286" s="1101"/>
      <c r="AZ286"/>
      <c r="BA286"/>
      <c r="BB286"/>
      <c r="BC286"/>
      <c r="BD286"/>
      <c r="BE286"/>
      <c r="BF286"/>
      <c r="BG286"/>
    </row>
    <row r="287" spans="1:59" ht="30" customHeight="1" thickBot="1">
      <c r="A287" s="1107"/>
      <c r="B287" s="1212"/>
      <c r="C287" s="1213"/>
      <c r="D287" s="1213"/>
      <c r="E287" s="1213"/>
      <c r="F287" s="1214"/>
      <c r="G287" s="1217"/>
      <c r="H287" s="1217"/>
      <c r="I287" s="1217"/>
      <c r="J287" s="1217"/>
      <c r="K287" s="1217"/>
      <c r="L287" s="1220"/>
      <c r="M287" s="1223"/>
      <c r="N287" s="1111"/>
      <c r="O287" s="1114"/>
      <c r="P287" s="1063"/>
      <c r="Q287" s="1076"/>
      <c r="R287" s="1079"/>
      <c r="S287" s="1067"/>
      <c r="T287" s="1070"/>
      <c r="U287" s="1067"/>
      <c r="V287" s="1070"/>
      <c r="W287" s="1067"/>
      <c r="X287" s="1070"/>
      <c r="Y287" s="1067"/>
      <c r="Z287" s="1070"/>
      <c r="AA287" s="1070"/>
      <c r="AB287" s="1070"/>
      <c r="AC287" s="1094"/>
      <c r="AD287" s="1073"/>
      <c r="AE287" s="1097"/>
      <c r="AF287" s="1082"/>
      <c r="AG287" s="1073"/>
      <c r="AH287" s="1091"/>
      <c r="AI287" s="1082"/>
      <c r="AJ287" s="1082"/>
      <c r="AK287" s="1085"/>
      <c r="AL287" s="1088"/>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02"/>
      <c r="AP287" s="1064"/>
      <c r="AQ287" s="920"/>
      <c r="AR287" s="842"/>
      <c r="AS287" s="842"/>
      <c r="AT287" s="842"/>
      <c r="AU287" s="842"/>
      <c r="AV287" s="842"/>
      <c r="AW287" s="842"/>
      <c r="AX287" s="1103"/>
      <c r="AY287" s="1102"/>
      <c r="AZ287"/>
      <c r="BA287"/>
      <c r="BB287"/>
      <c r="BC287"/>
      <c r="BD287"/>
      <c r="BE287"/>
      <c r="BF287"/>
      <c r="BG287"/>
    </row>
    <row r="288" spans="1:59" ht="30" customHeight="1">
      <c r="A288" s="1104">
        <v>70</v>
      </c>
      <c r="B288" s="1224" t="str">
        <f>IF(基本情報入力シート!B109="", "",基本情報入力シート!B109)</f>
        <v/>
      </c>
      <c r="C288" s="1225"/>
      <c r="D288" s="1225"/>
      <c r="E288" s="1225"/>
      <c r="F288" s="1226"/>
      <c r="G288" s="1227" t="str">
        <f>IF(基本情報入力シート!L109="", "",基本情報入力シート!L109)</f>
        <v/>
      </c>
      <c r="H288" s="1227" t="str">
        <f>IF(基本情報入力シート!Q109="", "",基本情報入力シート!Q109)</f>
        <v/>
      </c>
      <c r="I288" s="1227" t="str">
        <f>IF(基本情報入力シート!V109="", "",基本情報入力シート!V109)</f>
        <v/>
      </c>
      <c r="J288" s="1227" t="str">
        <f>IF(基本情報入力シート!W109="", "",基本情報入力シート!W109)</f>
        <v/>
      </c>
      <c r="K288" s="1227" t="str">
        <f>IF(基本情報入力シート!X109="", "",基本情報入力シート!X109)</f>
        <v/>
      </c>
      <c r="L288" s="1228" t="str">
        <f>IF(基本情報入力シート!AC109=0, "",基本情報入力シート!AC109)</f>
        <v/>
      </c>
      <c r="M288" s="1221" t="str">
        <f>IF(基本情報入力シート!AD109="", "",基本情報入力シート!AD109)</f>
        <v/>
      </c>
      <c r="N288" s="1109"/>
      <c r="O288" s="1112" t="str">
        <f>IFERROR(VLOOKUP(K288,【参考】数式用２!$A$2:$AD$48,MATCH(N288,【参考】数式用２!$C$4:$AD$4,0)+2,0),"")</f>
        <v/>
      </c>
      <c r="P288" s="1061"/>
      <c r="Q288" s="1074" t="str">
        <f>IFERROR(VLOOKUP(K288,【参考】数式用２!$A$2:$AC$48,MATCH(P288,【参考】数式用２!$C$4:$AC$4,0)+2,0),"")</f>
        <v/>
      </c>
      <c r="R288" s="1077" t="s">
        <v>301</v>
      </c>
      <c r="S288" s="1065"/>
      <c r="T288" s="1068" t="s">
        <v>385</v>
      </c>
      <c r="U288" s="1065"/>
      <c r="V288" s="1068" t="s">
        <v>386</v>
      </c>
      <c r="W288" s="1065"/>
      <c r="X288" s="1068" t="s">
        <v>385</v>
      </c>
      <c r="Y288" s="1065"/>
      <c r="Z288" s="1068" t="s">
        <v>387</v>
      </c>
      <c r="AA288" s="1068" t="s">
        <v>209</v>
      </c>
      <c r="AB288" s="1068" t="str">
        <f>IF(S288&gt;=1,(W288*12+Y288)-(S288*12+U288)+1,"")</f>
        <v/>
      </c>
      <c r="AC288" s="1092" t="s">
        <v>388</v>
      </c>
      <c r="AD288" s="1071" t="str">
        <f>IFERROR(ROUNDDOWN(ROUND(L288*Q288,0)*M288,0)*AB288,"")</f>
        <v/>
      </c>
      <c r="AE288" s="1095" t="str">
        <f>IFERROR(ROUNDDOWN(ROUNDDOWN(ROUND(L288*VLOOKUP(K288,【参考】数式用２!$A$2:$AC$48,MATCH("処遇改善加算Ⅳ",【参考】数式用２!$C$4:$O$4,0)+2,0),0)*M288,0)*AB288*0.5,0), "")</f>
        <v/>
      </c>
      <c r="AF288" s="1080"/>
      <c r="AG288" s="1071" t="str">
        <f>IF(AND(AQ288&lt;&gt;"対象外", P288&lt;&gt;""),ROUNDDOWN(ROUND(L288*VLOOKUP(K288,【参考】数式用２!$A$2:$K$48,MATCH("ベア加算あり",【参考】数式用２!$C$4:$K$4,0)+2,0),0)*M288,0)*AB288,"")</f>
        <v/>
      </c>
      <c r="AH288" s="1089"/>
      <c r="AI288" s="1080"/>
      <c r="AJ288" s="1080"/>
      <c r="AK288" s="1083"/>
      <c r="AL288" s="1086"/>
      <c r="AM288" s="682" t="str">
        <f>IF(Q288="","",IF(Q288&lt;O288,"！加算の要件上は問題ありませんが、令和６年度末の加算率と比較して、令和７年度の加算率が低くなっています。",""))</f>
        <v/>
      </c>
      <c r="AN288" s="372"/>
      <c r="AO288" s="1100" t="str">
        <f>IF(K288&lt;&gt;"","Q列に色付け","")</f>
        <v/>
      </c>
      <c r="AP288" s="1064" t="str">
        <f>IF(AND(AE288&lt;&gt;0,AE288&lt;&gt;""),IF(AF288="○","入力済","未入力"),"")</f>
        <v/>
      </c>
      <c r="AQ288" s="918" t="str">
        <f>IFERROR((VLOOKUP(N288, 【参考】数式用２!$BE$5:$BE$13, 1,FALSE)), "対象外")</f>
        <v>対象外</v>
      </c>
      <c r="AR288" s="842" t="str">
        <f>IF(AG288&lt;&gt;"",IF(AH288="○","入力済","未入力"),"")</f>
        <v/>
      </c>
      <c r="AS288" s="842" t="str">
        <f>IF(AND(P288&lt;&gt;"", AI288=""), "未入力", "入力済")</f>
        <v>入力済</v>
      </c>
      <c r="AT288" s="842" t="str">
        <f>IF(AND(P288&lt;&gt;"", P288&lt;&gt;"処遇改善加算Ⅳ", AJ288=""), "未入力", "入力済")</f>
        <v>入力済</v>
      </c>
      <c r="AU288" s="842" t="str">
        <f>IFERROR(VLOOKUP(K288, 【参考】数式用２!$BB$5:$BC$48, 2, FALSE), "")</f>
        <v/>
      </c>
      <c r="AV288" s="842" t="str">
        <f>IF(AND(P288&lt;&gt;"処遇改善加算Ⅲ",P288&lt;&gt;"処遇改善加算Ⅳ", P288&lt;&gt;"", AU288&lt;&gt;"対象外"), 1,"")</f>
        <v/>
      </c>
      <c r="AW288" s="842" t="str">
        <f>IFERROR("_"&amp;VLOOKUP(K288, 【参考】数式用２!$AG$2:$AH$48, 2, FALSE), "")</f>
        <v/>
      </c>
      <c r="AX288" s="1103" t="str">
        <f>IF(AND(P288="処遇改善加算Ⅰ", AL288=""), "未入力","入力済")</f>
        <v>入力済</v>
      </c>
      <c r="AY288" s="1100" t="str">
        <f>G288</f>
        <v/>
      </c>
      <c r="AZ288"/>
      <c r="BA288"/>
      <c r="BB288"/>
      <c r="BC288"/>
      <c r="BD288"/>
      <c r="BE288"/>
      <c r="BF288"/>
      <c r="BG288"/>
    </row>
    <row r="289" spans="1:59" ht="14.25">
      <c r="A289" s="1105"/>
      <c r="B289" s="1209"/>
      <c r="C289" s="1210"/>
      <c r="D289" s="1210"/>
      <c r="E289" s="1210"/>
      <c r="F289" s="1211"/>
      <c r="G289" s="1216"/>
      <c r="H289" s="1216"/>
      <c r="I289" s="1216"/>
      <c r="J289" s="1216"/>
      <c r="K289" s="1216"/>
      <c r="L289" s="1219"/>
      <c r="M289" s="1222"/>
      <c r="N289" s="1110"/>
      <c r="O289" s="1113"/>
      <c r="P289" s="1062"/>
      <c r="Q289" s="1075"/>
      <c r="R289" s="1078"/>
      <c r="S289" s="1066"/>
      <c r="T289" s="1069"/>
      <c r="U289" s="1066"/>
      <c r="V289" s="1069"/>
      <c r="W289" s="1066"/>
      <c r="X289" s="1069"/>
      <c r="Y289" s="1066"/>
      <c r="Z289" s="1069"/>
      <c r="AA289" s="1069"/>
      <c r="AB289" s="1069"/>
      <c r="AC289" s="1093"/>
      <c r="AD289" s="1072"/>
      <c r="AE289" s="1096"/>
      <c r="AF289" s="1081"/>
      <c r="AG289" s="1072"/>
      <c r="AH289" s="1090"/>
      <c r="AI289" s="1081"/>
      <c r="AJ289" s="1081"/>
      <c r="AK289" s="1084"/>
      <c r="AL289" s="1087"/>
      <c r="AM289" s="1098"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01"/>
      <c r="AP289" s="1064"/>
      <c r="AQ289" s="919"/>
      <c r="AR289" s="842"/>
      <c r="AS289" s="842"/>
      <c r="AT289" s="842"/>
      <c r="AU289" s="842"/>
      <c r="AV289" s="842"/>
      <c r="AW289" s="842"/>
      <c r="AX289" s="1103"/>
      <c r="AY289" s="1101"/>
      <c r="AZ289"/>
      <c r="BA289"/>
      <c r="BB289"/>
      <c r="BC289"/>
      <c r="BD289"/>
      <c r="BE289"/>
      <c r="BF289"/>
      <c r="BG289"/>
    </row>
    <row r="290" spans="1:59" ht="14.25">
      <c r="A290" s="1106"/>
      <c r="B290" s="1209"/>
      <c r="C290" s="1210"/>
      <c r="D290" s="1210"/>
      <c r="E290" s="1210"/>
      <c r="F290" s="1211"/>
      <c r="G290" s="1216"/>
      <c r="H290" s="1216"/>
      <c r="I290" s="1216"/>
      <c r="J290" s="1216"/>
      <c r="K290" s="1216"/>
      <c r="L290" s="1219"/>
      <c r="M290" s="1222"/>
      <c r="N290" s="1110"/>
      <c r="O290" s="1113"/>
      <c r="P290" s="1062"/>
      <c r="Q290" s="1075"/>
      <c r="R290" s="1078"/>
      <c r="S290" s="1066"/>
      <c r="T290" s="1069"/>
      <c r="U290" s="1066"/>
      <c r="V290" s="1069"/>
      <c r="W290" s="1066"/>
      <c r="X290" s="1069"/>
      <c r="Y290" s="1066"/>
      <c r="Z290" s="1069"/>
      <c r="AA290" s="1069"/>
      <c r="AB290" s="1069"/>
      <c r="AC290" s="1093"/>
      <c r="AD290" s="1072"/>
      <c r="AE290" s="1096"/>
      <c r="AF290" s="1081"/>
      <c r="AG290" s="1072"/>
      <c r="AH290" s="1090"/>
      <c r="AI290" s="1081"/>
      <c r="AJ290" s="1081"/>
      <c r="AK290" s="1084"/>
      <c r="AL290" s="1087"/>
      <c r="AM290" s="1099"/>
      <c r="AN290" s="372"/>
      <c r="AO290" s="1101"/>
      <c r="AP290" s="1064"/>
      <c r="AQ290" s="919"/>
      <c r="AR290" s="842"/>
      <c r="AS290" s="842"/>
      <c r="AT290" s="842"/>
      <c r="AU290" s="842"/>
      <c r="AV290" s="842"/>
      <c r="AW290" s="842"/>
      <c r="AX290" s="1103"/>
      <c r="AY290" s="1101"/>
      <c r="AZ290"/>
      <c r="BA290"/>
      <c r="BB290"/>
      <c r="BC290"/>
      <c r="BD290"/>
      <c r="BE290"/>
      <c r="BF290"/>
      <c r="BG290"/>
    </row>
    <row r="291" spans="1:59" ht="30" customHeight="1" thickBot="1">
      <c r="A291" s="1107"/>
      <c r="B291" s="1212"/>
      <c r="C291" s="1213"/>
      <c r="D291" s="1213"/>
      <c r="E291" s="1213"/>
      <c r="F291" s="1214"/>
      <c r="G291" s="1217"/>
      <c r="H291" s="1217"/>
      <c r="I291" s="1217"/>
      <c r="J291" s="1217"/>
      <c r="K291" s="1217"/>
      <c r="L291" s="1220"/>
      <c r="M291" s="1223"/>
      <c r="N291" s="1111"/>
      <c r="O291" s="1114"/>
      <c r="P291" s="1063"/>
      <c r="Q291" s="1076"/>
      <c r="R291" s="1079"/>
      <c r="S291" s="1067"/>
      <c r="T291" s="1070"/>
      <c r="U291" s="1067"/>
      <c r="V291" s="1070"/>
      <c r="W291" s="1067"/>
      <c r="X291" s="1070"/>
      <c r="Y291" s="1067"/>
      <c r="Z291" s="1070"/>
      <c r="AA291" s="1070"/>
      <c r="AB291" s="1070"/>
      <c r="AC291" s="1094"/>
      <c r="AD291" s="1073"/>
      <c r="AE291" s="1097"/>
      <c r="AF291" s="1082"/>
      <c r="AG291" s="1073"/>
      <c r="AH291" s="1091"/>
      <c r="AI291" s="1082"/>
      <c r="AJ291" s="1082"/>
      <c r="AK291" s="1085"/>
      <c r="AL291" s="1088"/>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01"/>
      <c r="AP291" s="1064"/>
      <c r="AQ291" s="920"/>
      <c r="AR291" s="842"/>
      <c r="AS291" s="842"/>
      <c r="AT291" s="842"/>
      <c r="AU291" s="842"/>
      <c r="AV291" s="842"/>
      <c r="AW291" s="842"/>
      <c r="AX291" s="1103"/>
      <c r="AY291" s="1102"/>
      <c r="AZ291"/>
      <c r="BA291"/>
      <c r="BB291"/>
      <c r="BC291"/>
      <c r="BD291"/>
      <c r="BE291"/>
      <c r="BF291"/>
      <c r="BG291"/>
    </row>
    <row r="292" spans="1:59" ht="30" customHeight="1">
      <c r="A292" s="1104">
        <v>71</v>
      </c>
      <c r="B292" s="1224" t="str">
        <f>IF(基本情報入力シート!B110="", "",基本情報入力シート!B110)</f>
        <v/>
      </c>
      <c r="C292" s="1225"/>
      <c r="D292" s="1225"/>
      <c r="E292" s="1225"/>
      <c r="F292" s="1226"/>
      <c r="G292" s="1227" t="str">
        <f>IF(基本情報入力シート!L110="", "",基本情報入力シート!L110)</f>
        <v/>
      </c>
      <c r="H292" s="1227" t="str">
        <f>IF(基本情報入力シート!Q110="", "",基本情報入力シート!Q110)</f>
        <v/>
      </c>
      <c r="I292" s="1227" t="str">
        <f>IF(基本情報入力シート!V110="", "",基本情報入力シート!V110)</f>
        <v/>
      </c>
      <c r="J292" s="1227" t="str">
        <f>IF(基本情報入力シート!W110="", "",基本情報入力シート!W110)</f>
        <v/>
      </c>
      <c r="K292" s="1227" t="str">
        <f>IF(基本情報入力シート!X110="", "",基本情報入力シート!X110)</f>
        <v/>
      </c>
      <c r="L292" s="1228" t="str">
        <f>IF(基本情報入力シート!AC110=0, "",基本情報入力シート!AC110)</f>
        <v/>
      </c>
      <c r="M292" s="1221" t="str">
        <f>IF(基本情報入力シート!AD110="", "",基本情報入力シート!AD110)</f>
        <v/>
      </c>
      <c r="N292" s="1109"/>
      <c r="O292" s="1112" t="str">
        <f>IFERROR(VLOOKUP(K292,【参考】数式用２!$A$2:$AD$48,MATCH(N292,【参考】数式用２!$C$4:$AD$4,0)+2,0),"")</f>
        <v/>
      </c>
      <c r="P292" s="1061"/>
      <c r="Q292" s="1074" t="str">
        <f>IFERROR(VLOOKUP(K292,【参考】数式用２!$A$2:$AC$48,MATCH(P292,【参考】数式用２!$C$4:$AC$4,0)+2,0),"")</f>
        <v/>
      </c>
      <c r="R292" s="1077" t="s">
        <v>301</v>
      </c>
      <c r="S292" s="1065"/>
      <c r="T292" s="1068" t="s">
        <v>385</v>
      </c>
      <c r="U292" s="1065"/>
      <c r="V292" s="1068" t="s">
        <v>386</v>
      </c>
      <c r="W292" s="1065"/>
      <c r="X292" s="1068" t="s">
        <v>385</v>
      </c>
      <c r="Y292" s="1065"/>
      <c r="Z292" s="1068" t="s">
        <v>387</v>
      </c>
      <c r="AA292" s="1068" t="s">
        <v>209</v>
      </c>
      <c r="AB292" s="1068" t="str">
        <f>IF(S292&gt;=1,(W292*12+Y292)-(S292*12+U292)+1,"")</f>
        <v/>
      </c>
      <c r="AC292" s="1092" t="s">
        <v>388</v>
      </c>
      <c r="AD292" s="1071" t="str">
        <f>IFERROR(ROUNDDOWN(ROUND(L292*Q292,0)*M292,0)*AB292,"")</f>
        <v/>
      </c>
      <c r="AE292" s="1095" t="str">
        <f>IFERROR(ROUNDDOWN(ROUNDDOWN(ROUND(L292*VLOOKUP(K292,【参考】数式用２!$A$2:$AC$48,MATCH("処遇改善加算Ⅳ",【参考】数式用２!$C$4:$O$4,0)+2,0),0)*M292,0)*AB292*0.5,0), "")</f>
        <v/>
      </c>
      <c r="AF292" s="1080"/>
      <c r="AG292" s="1071" t="str">
        <f>IF(AND(AQ292&lt;&gt;"対象外", P292&lt;&gt;""),ROUNDDOWN(ROUND(L292*VLOOKUP(K292,【参考】数式用２!$A$2:$K$48,MATCH("ベア加算あり",【参考】数式用２!$C$4:$K$4,0)+2,0),0)*M292,0)*AB292,"")</f>
        <v/>
      </c>
      <c r="AH292" s="1089"/>
      <c r="AI292" s="1080"/>
      <c r="AJ292" s="1080"/>
      <c r="AK292" s="1083"/>
      <c r="AL292" s="1086"/>
      <c r="AM292" s="682" t="str">
        <f>IF(Q292="","",IF(Q292&lt;O292,"！加算の要件上は問題ありませんが、令和６年度末の加算率と比較して、令和７年度の加算率が低くなっています。",""))</f>
        <v/>
      </c>
      <c r="AN292" s="372"/>
      <c r="AO292" s="1100" t="str">
        <f>IF(K292&lt;&gt;"","Q列に色付け","")</f>
        <v/>
      </c>
      <c r="AP292" s="1064" t="str">
        <f>IF(AND(AE292&lt;&gt;0,AE292&lt;&gt;""),IF(AF292="○","入力済","未入力"),"")</f>
        <v/>
      </c>
      <c r="AQ292" s="918" t="str">
        <f>IFERROR((VLOOKUP(N292, 【参考】数式用２!$BE$5:$BE$13, 1,FALSE)), "対象外")</f>
        <v>対象外</v>
      </c>
      <c r="AR292" s="842" t="str">
        <f>IF(AG292&lt;&gt;"",IF(AH292="○","入力済","未入力"),"")</f>
        <v/>
      </c>
      <c r="AS292" s="842" t="str">
        <f>IF(AND(P292&lt;&gt;"", AI292=""), "未入力", "入力済")</f>
        <v>入力済</v>
      </c>
      <c r="AT292" s="842" t="str">
        <f>IF(AND(P292&lt;&gt;"", P292&lt;&gt;"処遇改善加算Ⅳ", AJ292=""), "未入力", "入力済")</f>
        <v>入力済</v>
      </c>
      <c r="AU292" s="842" t="str">
        <f>IFERROR(VLOOKUP(K292, 【参考】数式用２!$BB$5:$BC$48, 2, FALSE), "")</f>
        <v/>
      </c>
      <c r="AV292" s="842" t="str">
        <f>IF(AND(P292&lt;&gt;"処遇改善加算Ⅲ",P292&lt;&gt;"処遇改善加算Ⅳ", P292&lt;&gt;"", AU292&lt;&gt;"対象外"), 1,"")</f>
        <v/>
      </c>
      <c r="AW292" s="842" t="str">
        <f>IFERROR("_"&amp;VLOOKUP(K292, 【参考】数式用２!$AG$2:$AH$48, 2, FALSE), "")</f>
        <v/>
      </c>
      <c r="AX292" s="1103" t="str">
        <f>IF(AND(P292="処遇改善加算Ⅰ", AL292=""), "未入力","入力済")</f>
        <v>入力済</v>
      </c>
      <c r="AY292" s="1100" t="str">
        <f>G292</f>
        <v/>
      </c>
      <c r="AZ292"/>
      <c r="BA292"/>
      <c r="BB292"/>
      <c r="BC292"/>
      <c r="BD292"/>
      <c r="BE292"/>
      <c r="BF292"/>
      <c r="BG292"/>
    </row>
    <row r="293" spans="1:59" ht="14.25">
      <c r="A293" s="1105"/>
      <c r="B293" s="1209"/>
      <c r="C293" s="1210"/>
      <c r="D293" s="1210"/>
      <c r="E293" s="1210"/>
      <c r="F293" s="1211"/>
      <c r="G293" s="1216"/>
      <c r="H293" s="1216"/>
      <c r="I293" s="1216"/>
      <c r="J293" s="1216"/>
      <c r="K293" s="1216"/>
      <c r="L293" s="1219"/>
      <c r="M293" s="1222"/>
      <c r="N293" s="1110"/>
      <c r="O293" s="1113"/>
      <c r="P293" s="1062"/>
      <c r="Q293" s="1075"/>
      <c r="R293" s="1078"/>
      <c r="S293" s="1066"/>
      <c r="T293" s="1069"/>
      <c r="U293" s="1066"/>
      <c r="V293" s="1069"/>
      <c r="W293" s="1066"/>
      <c r="X293" s="1069"/>
      <c r="Y293" s="1066"/>
      <c r="Z293" s="1069"/>
      <c r="AA293" s="1069"/>
      <c r="AB293" s="1069"/>
      <c r="AC293" s="1093"/>
      <c r="AD293" s="1072"/>
      <c r="AE293" s="1096"/>
      <c r="AF293" s="1081"/>
      <c r="AG293" s="1072"/>
      <c r="AH293" s="1090"/>
      <c r="AI293" s="1081"/>
      <c r="AJ293" s="1081"/>
      <c r="AK293" s="1084"/>
      <c r="AL293" s="1087"/>
      <c r="AM293" s="1098"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01"/>
      <c r="AP293" s="1064"/>
      <c r="AQ293" s="919"/>
      <c r="AR293" s="842"/>
      <c r="AS293" s="842"/>
      <c r="AT293" s="842"/>
      <c r="AU293" s="842"/>
      <c r="AV293" s="842"/>
      <c r="AW293" s="842"/>
      <c r="AX293" s="1103"/>
      <c r="AY293" s="1101"/>
      <c r="AZ293"/>
      <c r="BA293"/>
      <c r="BB293"/>
      <c r="BC293"/>
      <c r="BD293"/>
      <c r="BE293"/>
      <c r="BF293"/>
      <c r="BG293"/>
    </row>
    <row r="294" spans="1:59" ht="14.25">
      <c r="A294" s="1106"/>
      <c r="B294" s="1209"/>
      <c r="C294" s="1210"/>
      <c r="D294" s="1210"/>
      <c r="E294" s="1210"/>
      <c r="F294" s="1211"/>
      <c r="G294" s="1216"/>
      <c r="H294" s="1216"/>
      <c r="I294" s="1216"/>
      <c r="J294" s="1216"/>
      <c r="K294" s="1216"/>
      <c r="L294" s="1219"/>
      <c r="M294" s="1222"/>
      <c r="N294" s="1110"/>
      <c r="O294" s="1113"/>
      <c r="P294" s="1062"/>
      <c r="Q294" s="1075"/>
      <c r="R294" s="1078"/>
      <c r="S294" s="1066"/>
      <c r="T294" s="1069"/>
      <c r="U294" s="1066"/>
      <c r="V294" s="1069"/>
      <c r="W294" s="1066"/>
      <c r="X294" s="1069"/>
      <c r="Y294" s="1066"/>
      <c r="Z294" s="1069"/>
      <c r="AA294" s="1069"/>
      <c r="AB294" s="1069"/>
      <c r="AC294" s="1093"/>
      <c r="AD294" s="1072"/>
      <c r="AE294" s="1096"/>
      <c r="AF294" s="1081"/>
      <c r="AG294" s="1072"/>
      <c r="AH294" s="1090"/>
      <c r="AI294" s="1081"/>
      <c r="AJ294" s="1081"/>
      <c r="AK294" s="1084"/>
      <c r="AL294" s="1087"/>
      <c r="AM294" s="1099"/>
      <c r="AN294" s="372"/>
      <c r="AO294" s="1101"/>
      <c r="AP294" s="1064"/>
      <c r="AQ294" s="919"/>
      <c r="AR294" s="842"/>
      <c r="AS294" s="842"/>
      <c r="AT294" s="842"/>
      <c r="AU294" s="842"/>
      <c r="AV294" s="842"/>
      <c r="AW294" s="842"/>
      <c r="AX294" s="1103"/>
      <c r="AY294" s="1101"/>
      <c r="AZ294"/>
      <c r="BA294"/>
      <c r="BB294"/>
      <c r="BC294"/>
      <c r="BD294"/>
      <c r="BE294"/>
      <c r="BF294"/>
      <c r="BG294"/>
    </row>
    <row r="295" spans="1:59" ht="30" customHeight="1" thickBot="1">
      <c r="A295" s="1107"/>
      <c r="B295" s="1212"/>
      <c r="C295" s="1213"/>
      <c r="D295" s="1213"/>
      <c r="E295" s="1213"/>
      <c r="F295" s="1214"/>
      <c r="G295" s="1217"/>
      <c r="H295" s="1217"/>
      <c r="I295" s="1217"/>
      <c r="J295" s="1217"/>
      <c r="K295" s="1217"/>
      <c r="L295" s="1220"/>
      <c r="M295" s="1223"/>
      <c r="N295" s="1111"/>
      <c r="O295" s="1114"/>
      <c r="P295" s="1063"/>
      <c r="Q295" s="1076"/>
      <c r="R295" s="1079"/>
      <c r="S295" s="1067"/>
      <c r="T295" s="1070"/>
      <c r="U295" s="1067"/>
      <c r="V295" s="1070"/>
      <c r="W295" s="1067"/>
      <c r="X295" s="1070"/>
      <c r="Y295" s="1067"/>
      <c r="Z295" s="1070"/>
      <c r="AA295" s="1070"/>
      <c r="AB295" s="1070"/>
      <c r="AC295" s="1094"/>
      <c r="AD295" s="1073"/>
      <c r="AE295" s="1097"/>
      <c r="AF295" s="1082"/>
      <c r="AG295" s="1073"/>
      <c r="AH295" s="1091"/>
      <c r="AI295" s="1082"/>
      <c r="AJ295" s="1082"/>
      <c r="AK295" s="1085"/>
      <c r="AL295" s="1088"/>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02"/>
      <c r="AP295" s="1064"/>
      <c r="AQ295" s="920"/>
      <c r="AR295" s="842"/>
      <c r="AS295" s="842"/>
      <c r="AT295" s="842"/>
      <c r="AU295" s="842"/>
      <c r="AV295" s="842"/>
      <c r="AW295" s="842"/>
      <c r="AX295" s="1103"/>
      <c r="AY295" s="1102"/>
      <c r="AZ295"/>
      <c r="BA295"/>
      <c r="BB295"/>
      <c r="BC295"/>
      <c r="BD295"/>
      <c r="BE295"/>
      <c r="BF295"/>
      <c r="BG295"/>
    </row>
    <row r="296" spans="1:59" ht="30" customHeight="1">
      <c r="A296" s="1104">
        <v>72</v>
      </c>
      <c r="B296" s="1224" t="str">
        <f>IF(基本情報入力シート!B111="", "",基本情報入力シート!B111)</f>
        <v/>
      </c>
      <c r="C296" s="1225"/>
      <c r="D296" s="1225"/>
      <c r="E296" s="1225"/>
      <c r="F296" s="1226"/>
      <c r="G296" s="1227" t="str">
        <f>IF(基本情報入力シート!L111="", "",基本情報入力シート!L111)</f>
        <v/>
      </c>
      <c r="H296" s="1227" t="str">
        <f>IF(基本情報入力シート!Q111="", "",基本情報入力シート!Q111)</f>
        <v/>
      </c>
      <c r="I296" s="1227" t="str">
        <f>IF(基本情報入力シート!V111="", "",基本情報入力シート!V111)</f>
        <v/>
      </c>
      <c r="J296" s="1227" t="str">
        <f>IF(基本情報入力シート!W111="", "",基本情報入力シート!W111)</f>
        <v/>
      </c>
      <c r="K296" s="1227" t="str">
        <f>IF(基本情報入力シート!X111="", "",基本情報入力シート!X111)</f>
        <v/>
      </c>
      <c r="L296" s="1228" t="str">
        <f>IF(基本情報入力シート!AC111=0, "",基本情報入力シート!AC111)</f>
        <v/>
      </c>
      <c r="M296" s="1221" t="str">
        <f>IF(基本情報入力シート!AD111="", "",基本情報入力シート!AD111)</f>
        <v/>
      </c>
      <c r="N296" s="1109"/>
      <c r="O296" s="1112" t="str">
        <f>IFERROR(VLOOKUP(K296,【参考】数式用２!$A$2:$AD$48,MATCH(N296,【参考】数式用２!$C$4:$AD$4,0)+2,0),"")</f>
        <v/>
      </c>
      <c r="P296" s="1061"/>
      <c r="Q296" s="1074" t="str">
        <f>IFERROR(VLOOKUP(K296,【参考】数式用２!$A$2:$AC$48,MATCH(P296,【参考】数式用２!$C$4:$AC$4,0)+2,0),"")</f>
        <v/>
      </c>
      <c r="R296" s="1077" t="s">
        <v>301</v>
      </c>
      <c r="S296" s="1065"/>
      <c r="T296" s="1068" t="s">
        <v>385</v>
      </c>
      <c r="U296" s="1065"/>
      <c r="V296" s="1068" t="s">
        <v>386</v>
      </c>
      <c r="W296" s="1065"/>
      <c r="X296" s="1068" t="s">
        <v>385</v>
      </c>
      <c r="Y296" s="1065"/>
      <c r="Z296" s="1068" t="s">
        <v>387</v>
      </c>
      <c r="AA296" s="1068" t="s">
        <v>209</v>
      </c>
      <c r="AB296" s="1068" t="str">
        <f>IF(S296&gt;=1,(W296*12+Y296)-(S296*12+U296)+1,"")</f>
        <v/>
      </c>
      <c r="AC296" s="1092" t="s">
        <v>388</v>
      </c>
      <c r="AD296" s="1071" t="str">
        <f>IFERROR(ROUNDDOWN(ROUND(L296*Q296,0)*M296,0)*AB296,"")</f>
        <v/>
      </c>
      <c r="AE296" s="1095" t="str">
        <f>IFERROR(ROUNDDOWN(ROUNDDOWN(ROUND(L296*VLOOKUP(K296,【参考】数式用２!$A$2:$AC$48,MATCH("処遇改善加算Ⅳ",【参考】数式用２!$C$4:$O$4,0)+2,0),0)*M296,0)*AB296*0.5,0), "")</f>
        <v/>
      </c>
      <c r="AF296" s="1080"/>
      <c r="AG296" s="1071" t="str">
        <f>IF(AND(AQ296&lt;&gt;"対象外", P296&lt;&gt;""),ROUNDDOWN(ROUND(L296*VLOOKUP(K296,【参考】数式用２!$A$2:$K$48,MATCH("ベア加算あり",【参考】数式用２!$C$4:$K$4,0)+2,0),0)*M296,0)*AB296,"")</f>
        <v/>
      </c>
      <c r="AH296" s="1089"/>
      <c r="AI296" s="1080"/>
      <c r="AJ296" s="1080"/>
      <c r="AK296" s="1083"/>
      <c r="AL296" s="1086"/>
      <c r="AM296" s="682" t="str">
        <f>IF(Q296="","",IF(Q296&lt;O296,"！加算の要件上は問題ありませんが、令和６年度末の加算率と比較して、令和７年度の加算率が低くなっています。",""))</f>
        <v/>
      </c>
      <c r="AN296" s="372"/>
      <c r="AO296" s="1101" t="str">
        <f>IF(K296&lt;&gt;"","Q列に色付け","")</f>
        <v/>
      </c>
      <c r="AP296" s="1064" t="str">
        <f>IF(AND(AE296&lt;&gt;0,AE296&lt;&gt;""),IF(AF296="○","入力済","未入力"),"")</f>
        <v/>
      </c>
      <c r="AQ296" s="918" t="str">
        <f>IFERROR((VLOOKUP(N296, 【参考】数式用２!$BE$5:$BE$13, 1,FALSE)), "対象外")</f>
        <v>対象外</v>
      </c>
      <c r="AR296" s="842" t="str">
        <f>IF(AG296&lt;&gt;"",IF(AH296="○","入力済","未入力"),"")</f>
        <v/>
      </c>
      <c r="AS296" s="842" t="str">
        <f>IF(AND(P296&lt;&gt;"", AI296=""), "未入力", "入力済")</f>
        <v>入力済</v>
      </c>
      <c r="AT296" s="842" t="str">
        <f>IF(AND(P296&lt;&gt;"", P296&lt;&gt;"処遇改善加算Ⅳ", AJ296=""), "未入力", "入力済")</f>
        <v>入力済</v>
      </c>
      <c r="AU296" s="842" t="str">
        <f>IFERROR(VLOOKUP(K296, 【参考】数式用２!$BB$5:$BC$48, 2, FALSE), "")</f>
        <v/>
      </c>
      <c r="AV296" s="842" t="str">
        <f>IF(AND(P296&lt;&gt;"処遇改善加算Ⅲ",P296&lt;&gt;"処遇改善加算Ⅳ", P296&lt;&gt;"", AU296&lt;&gt;"対象外"), 1,"")</f>
        <v/>
      </c>
      <c r="AW296" s="842" t="str">
        <f>IFERROR("_"&amp;VLOOKUP(K296, 【参考】数式用２!$AG$2:$AH$48, 2, FALSE), "")</f>
        <v/>
      </c>
      <c r="AX296" s="1103" t="str">
        <f>IF(AND(P296="処遇改善加算Ⅰ", AL296=""), "未入力","入力済")</f>
        <v>入力済</v>
      </c>
      <c r="AY296" s="1100" t="str">
        <f>G296</f>
        <v/>
      </c>
      <c r="AZ296"/>
      <c r="BA296"/>
      <c r="BB296"/>
      <c r="BC296"/>
      <c r="BD296"/>
      <c r="BE296"/>
      <c r="BF296"/>
      <c r="BG296"/>
    </row>
    <row r="297" spans="1:59" ht="14.25">
      <c r="A297" s="1105"/>
      <c r="B297" s="1209"/>
      <c r="C297" s="1210"/>
      <c r="D297" s="1210"/>
      <c r="E297" s="1210"/>
      <c r="F297" s="1211"/>
      <c r="G297" s="1216"/>
      <c r="H297" s="1216"/>
      <c r="I297" s="1216"/>
      <c r="J297" s="1216"/>
      <c r="K297" s="1216"/>
      <c r="L297" s="1219"/>
      <c r="M297" s="1222"/>
      <c r="N297" s="1110"/>
      <c r="O297" s="1113"/>
      <c r="P297" s="1062"/>
      <c r="Q297" s="1075"/>
      <c r="R297" s="1078"/>
      <c r="S297" s="1066"/>
      <c r="T297" s="1069"/>
      <c r="U297" s="1066"/>
      <c r="V297" s="1069"/>
      <c r="W297" s="1066"/>
      <c r="X297" s="1069"/>
      <c r="Y297" s="1066"/>
      <c r="Z297" s="1069"/>
      <c r="AA297" s="1069"/>
      <c r="AB297" s="1069"/>
      <c r="AC297" s="1093"/>
      <c r="AD297" s="1072"/>
      <c r="AE297" s="1096"/>
      <c r="AF297" s="1081"/>
      <c r="AG297" s="1072"/>
      <c r="AH297" s="1090"/>
      <c r="AI297" s="1081"/>
      <c r="AJ297" s="1081"/>
      <c r="AK297" s="1084"/>
      <c r="AL297" s="1087"/>
      <c r="AM297" s="1098"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01"/>
      <c r="AP297" s="1064"/>
      <c r="AQ297" s="919"/>
      <c r="AR297" s="842"/>
      <c r="AS297" s="842"/>
      <c r="AT297" s="842"/>
      <c r="AU297" s="842"/>
      <c r="AV297" s="842"/>
      <c r="AW297" s="842"/>
      <c r="AX297" s="1103"/>
      <c r="AY297" s="1101"/>
      <c r="AZ297"/>
      <c r="BA297"/>
      <c r="BB297"/>
      <c r="BC297"/>
      <c r="BD297"/>
      <c r="BE297"/>
      <c r="BF297"/>
      <c r="BG297"/>
    </row>
    <row r="298" spans="1:59" ht="14.25">
      <c r="A298" s="1106"/>
      <c r="B298" s="1209"/>
      <c r="C298" s="1210"/>
      <c r="D298" s="1210"/>
      <c r="E298" s="1210"/>
      <c r="F298" s="1211"/>
      <c r="G298" s="1216"/>
      <c r="H298" s="1216"/>
      <c r="I298" s="1216"/>
      <c r="J298" s="1216"/>
      <c r="K298" s="1216"/>
      <c r="L298" s="1219"/>
      <c r="M298" s="1222"/>
      <c r="N298" s="1110"/>
      <c r="O298" s="1113"/>
      <c r="P298" s="1062"/>
      <c r="Q298" s="1075"/>
      <c r="R298" s="1078"/>
      <c r="S298" s="1066"/>
      <c r="T298" s="1069"/>
      <c r="U298" s="1066"/>
      <c r="V298" s="1069"/>
      <c r="W298" s="1066"/>
      <c r="X298" s="1069"/>
      <c r="Y298" s="1066"/>
      <c r="Z298" s="1069"/>
      <c r="AA298" s="1069"/>
      <c r="AB298" s="1069"/>
      <c r="AC298" s="1093"/>
      <c r="AD298" s="1072"/>
      <c r="AE298" s="1096"/>
      <c r="AF298" s="1081"/>
      <c r="AG298" s="1072"/>
      <c r="AH298" s="1090"/>
      <c r="AI298" s="1081"/>
      <c r="AJ298" s="1081"/>
      <c r="AK298" s="1084"/>
      <c r="AL298" s="1087"/>
      <c r="AM298" s="1099"/>
      <c r="AN298" s="372"/>
      <c r="AO298" s="1101"/>
      <c r="AP298" s="1064"/>
      <c r="AQ298" s="919"/>
      <c r="AR298" s="842"/>
      <c r="AS298" s="842"/>
      <c r="AT298" s="842"/>
      <c r="AU298" s="842"/>
      <c r="AV298" s="842"/>
      <c r="AW298" s="842"/>
      <c r="AX298" s="1103"/>
      <c r="AY298" s="1101"/>
      <c r="AZ298"/>
      <c r="BA298"/>
      <c r="BB298"/>
      <c r="BC298"/>
      <c r="BD298"/>
      <c r="BE298"/>
      <c r="BF298"/>
      <c r="BG298"/>
    </row>
    <row r="299" spans="1:59" ht="30" customHeight="1" thickBot="1">
      <c r="A299" s="1107"/>
      <c r="B299" s="1212"/>
      <c r="C299" s="1213"/>
      <c r="D299" s="1213"/>
      <c r="E299" s="1213"/>
      <c r="F299" s="1214"/>
      <c r="G299" s="1217"/>
      <c r="H299" s="1217"/>
      <c r="I299" s="1217"/>
      <c r="J299" s="1217"/>
      <c r="K299" s="1217"/>
      <c r="L299" s="1220"/>
      <c r="M299" s="1223"/>
      <c r="N299" s="1111"/>
      <c r="O299" s="1114"/>
      <c r="P299" s="1063"/>
      <c r="Q299" s="1076"/>
      <c r="R299" s="1079"/>
      <c r="S299" s="1067"/>
      <c r="T299" s="1070"/>
      <c r="U299" s="1067"/>
      <c r="V299" s="1070"/>
      <c r="W299" s="1067"/>
      <c r="X299" s="1070"/>
      <c r="Y299" s="1067"/>
      <c r="Z299" s="1070"/>
      <c r="AA299" s="1070"/>
      <c r="AB299" s="1070"/>
      <c r="AC299" s="1094"/>
      <c r="AD299" s="1073"/>
      <c r="AE299" s="1097"/>
      <c r="AF299" s="1082"/>
      <c r="AG299" s="1073"/>
      <c r="AH299" s="1091"/>
      <c r="AI299" s="1082"/>
      <c r="AJ299" s="1082"/>
      <c r="AK299" s="1085"/>
      <c r="AL299" s="1088"/>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02"/>
      <c r="AP299" s="1064"/>
      <c r="AQ299" s="920"/>
      <c r="AR299" s="842"/>
      <c r="AS299" s="842"/>
      <c r="AT299" s="842"/>
      <c r="AU299" s="842"/>
      <c r="AV299" s="842"/>
      <c r="AW299" s="842"/>
      <c r="AX299" s="1103"/>
      <c r="AY299" s="1102"/>
      <c r="AZ299"/>
      <c r="BA299"/>
      <c r="BB299"/>
      <c r="BC299"/>
      <c r="BD299"/>
      <c r="BE299"/>
      <c r="BF299"/>
      <c r="BG299"/>
    </row>
    <row r="300" spans="1:59" ht="30" customHeight="1">
      <c r="A300" s="1104">
        <v>73</v>
      </c>
      <c r="B300" s="1224" t="str">
        <f>IF(基本情報入力シート!B112="", "",基本情報入力シート!B112)</f>
        <v/>
      </c>
      <c r="C300" s="1225"/>
      <c r="D300" s="1225"/>
      <c r="E300" s="1225"/>
      <c r="F300" s="1226"/>
      <c r="G300" s="1227" t="str">
        <f>IF(基本情報入力シート!L112="", "",基本情報入力シート!L112)</f>
        <v/>
      </c>
      <c r="H300" s="1227" t="str">
        <f>IF(基本情報入力シート!Q112="", "",基本情報入力シート!Q112)</f>
        <v/>
      </c>
      <c r="I300" s="1227" t="str">
        <f>IF(基本情報入力シート!V112="", "",基本情報入力シート!V112)</f>
        <v/>
      </c>
      <c r="J300" s="1227" t="str">
        <f>IF(基本情報入力シート!W112="", "",基本情報入力シート!W112)</f>
        <v/>
      </c>
      <c r="K300" s="1227" t="str">
        <f>IF(基本情報入力シート!X112="", "",基本情報入力シート!X112)</f>
        <v/>
      </c>
      <c r="L300" s="1228" t="str">
        <f>IF(基本情報入力シート!AC112=0, "",基本情報入力シート!AC112)</f>
        <v/>
      </c>
      <c r="M300" s="1221" t="str">
        <f>IF(基本情報入力シート!AD112="", "",基本情報入力シート!AD112)</f>
        <v/>
      </c>
      <c r="N300" s="1109"/>
      <c r="O300" s="1112" t="str">
        <f>IFERROR(VLOOKUP(K300,【参考】数式用２!$A$2:$AD$48,MATCH(N300,【参考】数式用２!$C$4:$AD$4,0)+2,0),"")</f>
        <v/>
      </c>
      <c r="P300" s="1061"/>
      <c r="Q300" s="1074" t="str">
        <f>IFERROR(VLOOKUP(K300,【参考】数式用２!$A$2:$AC$48,MATCH(P300,【参考】数式用２!$C$4:$AC$4,0)+2,0),"")</f>
        <v/>
      </c>
      <c r="R300" s="1077" t="s">
        <v>301</v>
      </c>
      <c r="S300" s="1065"/>
      <c r="T300" s="1068" t="s">
        <v>385</v>
      </c>
      <c r="U300" s="1065"/>
      <c r="V300" s="1068" t="s">
        <v>386</v>
      </c>
      <c r="W300" s="1065"/>
      <c r="X300" s="1068" t="s">
        <v>385</v>
      </c>
      <c r="Y300" s="1065"/>
      <c r="Z300" s="1068" t="s">
        <v>387</v>
      </c>
      <c r="AA300" s="1068" t="s">
        <v>209</v>
      </c>
      <c r="AB300" s="1068" t="str">
        <f>IF(S300&gt;=1,(W300*12+Y300)-(S300*12+U300)+1,"")</f>
        <v/>
      </c>
      <c r="AC300" s="1092" t="s">
        <v>388</v>
      </c>
      <c r="AD300" s="1071" t="str">
        <f>IFERROR(ROUNDDOWN(ROUND(L300*Q300,0)*M300,0)*AB300,"")</f>
        <v/>
      </c>
      <c r="AE300" s="1095" t="str">
        <f>IFERROR(ROUNDDOWN(ROUNDDOWN(ROUND(L300*VLOOKUP(K300,【参考】数式用２!$A$2:$AC$48,MATCH("処遇改善加算Ⅳ",【参考】数式用２!$C$4:$O$4,0)+2,0),0)*M300,0)*AB300*0.5,0), "")</f>
        <v/>
      </c>
      <c r="AF300" s="1080"/>
      <c r="AG300" s="1071" t="str">
        <f>IF(AND(AQ300&lt;&gt;"対象外", P300&lt;&gt;""),ROUNDDOWN(ROUND(L300*VLOOKUP(K300,【参考】数式用２!$A$2:$K$48,MATCH("ベア加算あり",【参考】数式用２!$C$4:$K$4,0)+2,0),0)*M300,0)*AB300,"")</f>
        <v/>
      </c>
      <c r="AH300" s="1089"/>
      <c r="AI300" s="1080"/>
      <c r="AJ300" s="1080"/>
      <c r="AK300" s="1083"/>
      <c r="AL300" s="1086"/>
      <c r="AM300" s="682" t="str">
        <f>IF(Q300="","",IF(Q300&lt;O300,"！加算の要件上は問題ありませんが、令和６年度末の加算率と比較して、令和７年度の加算率が低くなっています。",""))</f>
        <v/>
      </c>
      <c r="AN300" s="372"/>
      <c r="AO300" s="1100" t="str">
        <f>IF(K300&lt;&gt;"","Q列に色付け","")</f>
        <v/>
      </c>
      <c r="AP300" s="1064" t="str">
        <f>IF(AND(AE300&lt;&gt;0,AE300&lt;&gt;""),IF(AF300="○","入力済","未入力"),"")</f>
        <v/>
      </c>
      <c r="AQ300" s="918" t="str">
        <f>IFERROR((VLOOKUP(N300, 【参考】数式用２!$BE$5:$BE$13, 1,FALSE)), "対象外")</f>
        <v>対象外</v>
      </c>
      <c r="AR300" s="842" t="str">
        <f>IF(AG300&lt;&gt;"",IF(AH300="○","入力済","未入力"),"")</f>
        <v/>
      </c>
      <c r="AS300" s="842" t="str">
        <f>IF(AND(P300&lt;&gt;"", AI300=""), "未入力", "入力済")</f>
        <v>入力済</v>
      </c>
      <c r="AT300" s="842" t="str">
        <f>IF(AND(P300&lt;&gt;"", P300&lt;&gt;"処遇改善加算Ⅳ", AJ300=""), "未入力", "入力済")</f>
        <v>入力済</v>
      </c>
      <c r="AU300" s="842" t="str">
        <f>IFERROR(VLOOKUP(K300, 【参考】数式用２!$BB$5:$BC$48, 2, FALSE), "")</f>
        <v/>
      </c>
      <c r="AV300" s="842" t="str">
        <f>IF(AND(P300&lt;&gt;"処遇改善加算Ⅲ",P300&lt;&gt;"処遇改善加算Ⅳ", P300&lt;&gt;"", AU300&lt;&gt;"対象外"), 1,"")</f>
        <v/>
      </c>
      <c r="AW300" s="842" t="str">
        <f>IFERROR("_"&amp;VLOOKUP(K300, 【参考】数式用２!$AG$2:$AH$48, 2, FALSE), "")</f>
        <v/>
      </c>
      <c r="AX300" s="1103" t="str">
        <f>IF(AND(P300="処遇改善加算Ⅰ", AL300=""), "未入力","入力済")</f>
        <v>入力済</v>
      </c>
      <c r="AY300" s="1100" t="str">
        <f>G300</f>
        <v/>
      </c>
      <c r="AZ300"/>
      <c r="BA300"/>
      <c r="BB300"/>
      <c r="BC300"/>
      <c r="BD300"/>
      <c r="BE300"/>
      <c r="BF300"/>
      <c r="BG300"/>
    </row>
    <row r="301" spans="1:59" ht="14.25">
      <c r="A301" s="1105"/>
      <c r="B301" s="1209"/>
      <c r="C301" s="1210"/>
      <c r="D301" s="1210"/>
      <c r="E301" s="1210"/>
      <c r="F301" s="1211"/>
      <c r="G301" s="1216"/>
      <c r="H301" s="1216"/>
      <c r="I301" s="1216"/>
      <c r="J301" s="1216"/>
      <c r="K301" s="1216"/>
      <c r="L301" s="1219"/>
      <c r="M301" s="1222"/>
      <c r="N301" s="1110"/>
      <c r="O301" s="1113"/>
      <c r="P301" s="1062"/>
      <c r="Q301" s="1075"/>
      <c r="R301" s="1078"/>
      <c r="S301" s="1066"/>
      <c r="T301" s="1069"/>
      <c r="U301" s="1066"/>
      <c r="V301" s="1069"/>
      <c r="W301" s="1066"/>
      <c r="X301" s="1069"/>
      <c r="Y301" s="1066"/>
      <c r="Z301" s="1069"/>
      <c r="AA301" s="1069"/>
      <c r="AB301" s="1069"/>
      <c r="AC301" s="1093"/>
      <c r="AD301" s="1072"/>
      <c r="AE301" s="1096"/>
      <c r="AF301" s="1081"/>
      <c r="AG301" s="1072"/>
      <c r="AH301" s="1090"/>
      <c r="AI301" s="1081"/>
      <c r="AJ301" s="1081"/>
      <c r="AK301" s="1084"/>
      <c r="AL301" s="1087"/>
      <c r="AM301" s="1098"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01"/>
      <c r="AP301" s="1064"/>
      <c r="AQ301" s="919"/>
      <c r="AR301" s="842"/>
      <c r="AS301" s="842"/>
      <c r="AT301" s="842"/>
      <c r="AU301" s="842"/>
      <c r="AV301" s="842"/>
      <c r="AW301" s="842"/>
      <c r="AX301" s="1103"/>
      <c r="AY301" s="1101"/>
      <c r="AZ301"/>
      <c r="BA301"/>
      <c r="BB301"/>
      <c r="BC301"/>
      <c r="BD301"/>
      <c r="BE301"/>
      <c r="BF301"/>
      <c r="BG301"/>
    </row>
    <row r="302" spans="1:59" ht="14.25">
      <c r="A302" s="1106"/>
      <c r="B302" s="1209"/>
      <c r="C302" s="1210"/>
      <c r="D302" s="1210"/>
      <c r="E302" s="1210"/>
      <c r="F302" s="1211"/>
      <c r="G302" s="1216"/>
      <c r="H302" s="1216"/>
      <c r="I302" s="1216"/>
      <c r="J302" s="1216"/>
      <c r="K302" s="1216"/>
      <c r="L302" s="1219"/>
      <c r="M302" s="1222"/>
      <c r="N302" s="1110"/>
      <c r="O302" s="1113"/>
      <c r="P302" s="1062"/>
      <c r="Q302" s="1075"/>
      <c r="R302" s="1078"/>
      <c r="S302" s="1066"/>
      <c r="T302" s="1069"/>
      <c r="U302" s="1066"/>
      <c r="V302" s="1069"/>
      <c r="W302" s="1066"/>
      <c r="X302" s="1069"/>
      <c r="Y302" s="1066"/>
      <c r="Z302" s="1069"/>
      <c r="AA302" s="1069"/>
      <c r="AB302" s="1069"/>
      <c r="AC302" s="1093"/>
      <c r="AD302" s="1072"/>
      <c r="AE302" s="1096"/>
      <c r="AF302" s="1081"/>
      <c r="AG302" s="1072"/>
      <c r="AH302" s="1090"/>
      <c r="AI302" s="1081"/>
      <c r="AJ302" s="1081"/>
      <c r="AK302" s="1084"/>
      <c r="AL302" s="1087"/>
      <c r="AM302" s="1099"/>
      <c r="AN302" s="372"/>
      <c r="AO302" s="1101"/>
      <c r="AP302" s="1064"/>
      <c r="AQ302" s="919"/>
      <c r="AR302" s="842"/>
      <c r="AS302" s="842"/>
      <c r="AT302" s="842"/>
      <c r="AU302" s="842"/>
      <c r="AV302" s="842"/>
      <c r="AW302" s="842"/>
      <c r="AX302" s="1103"/>
      <c r="AY302" s="1101"/>
      <c r="AZ302"/>
      <c r="BA302"/>
      <c r="BB302"/>
      <c r="BC302"/>
      <c r="BD302"/>
      <c r="BE302"/>
      <c r="BF302"/>
      <c r="BG302"/>
    </row>
    <row r="303" spans="1:59" ht="30" customHeight="1" thickBot="1">
      <c r="A303" s="1107"/>
      <c r="B303" s="1212"/>
      <c r="C303" s="1213"/>
      <c r="D303" s="1213"/>
      <c r="E303" s="1213"/>
      <c r="F303" s="1214"/>
      <c r="G303" s="1217"/>
      <c r="H303" s="1217"/>
      <c r="I303" s="1217"/>
      <c r="J303" s="1217"/>
      <c r="K303" s="1217"/>
      <c r="L303" s="1220"/>
      <c r="M303" s="1223"/>
      <c r="N303" s="1111"/>
      <c r="O303" s="1114"/>
      <c r="P303" s="1063"/>
      <c r="Q303" s="1076"/>
      <c r="R303" s="1079"/>
      <c r="S303" s="1067"/>
      <c r="T303" s="1070"/>
      <c r="U303" s="1067"/>
      <c r="V303" s="1070"/>
      <c r="W303" s="1067"/>
      <c r="X303" s="1070"/>
      <c r="Y303" s="1067"/>
      <c r="Z303" s="1070"/>
      <c r="AA303" s="1070"/>
      <c r="AB303" s="1070"/>
      <c r="AC303" s="1094"/>
      <c r="AD303" s="1073"/>
      <c r="AE303" s="1097"/>
      <c r="AF303" s="1082"/>
      <c r="AG303" s="1073"/>
      <c r="AH303" s="1091"/>
      <c r="AI303" s="1082"/>
      <c r="AJ303" s="1082"/>
      <c r="AK303" s="1085"/>
      <c r="AL303" s="1088"/>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02"/>
      <c r="AP303" s="1064"/>
      <c r="AQ303" s="920"/>
      <c r="AR303" s="842"/>
      <c r="AS303" s="842"/>
      <c r="AT303" s="842"/>
      <c r="AU303" s="842"/>
      <c r="AV303" s="842"/>
      <c r="AW303" s="842"/>
      <c r="AX303" s="1103"/>
      <c r="AY303" s="1102"/>
      <c r="AZ303"/>
      <c r="BA303"/>
      <c r="BB303"/>
      <c r="BC303"/>
      <c r="BD303"/>
      <c r="BE303"/>
      <c r="BF303"/>
      <c r="BG303"/>
    </row>
    <row r="304" spans="1:59" ht="30" customHeight="1">
      <c r="A304" s="1104">
        <v>74</v>
      </c>
      <c r="B304" s="1224" t="str">
        <f>IF(基本情報入力シート!B113="", "",基本情報入力シート!B113)</f>
        <v/>
      </c>
      <c r="C304" s="1225"/>
      <c r="D304" s="1225"/>
      <c r="E304" s="1225"/>
      <c r="F304" s="1226"/>
      <c r="G304" s="1227" t="str">
        <f>IF(基本情報入力シート!L113="", "",基本情報入力シート!L113)</f>
        <v/>
      </c>
      <c r="H304" s="1227" t="str">
        <f>IF(基本情報入力シート!Q113="", "",基本情報入力シート!Q113)</f>
        <v/>
      </c>
      <c r="I304" s="1227" t="str">
        <f>IF(基本情報入力シート!V113="", "",基本情報入力シート!V113)</f>
        <v/>
      </c>
      <c r="J304" s="1227" t="str">
        <f>IF(基本情報入力シート!W113="", "",基本情報入力シート!W113)</f>
        <v/>
      </c>
      <c r="K304" s="1227" t="str">
        <f>IF(基本情報入力シート!X113="", "",基本情報入力シート!X113)</f>
        <v/>
      </c>
      <c r="L304" s="1228" t="str">
        <f>IF(基本情報入力シート!AC113=0, "",基本情報入力シート!AC113)</f>
        <v/>
      </c>
      <c r="M304" s="1221" t="str">
        <f>IF(基本情報入力シート!AD113="", "",基本情報入力シート!AD113)</f>
        <v/>
      </c>
      <c r="N304" s="1109"/>
      <c r="O304" s="1112" t="str">
        <f>IFERROR(VLOOKUP(K304,【参考】数式用２!$A$2:$AD$48,MATCH(N304,【参考】数式用２!$C$4:$AD$4,0)+2,0),"")</f>
        <v/>
      </c>
      <c r="P304" s="1061"/>
      <c r="Q304" s="1074" t="str">
        <f>IFERROR(VLOOKUP(K304,【参考】数式用２!$A$2:$AC$48,MATCH(P304,【参考】数式用２!$C$4:$AC$4,0)+2,0),"")</f>
        <v/>
      </c>
      <c r="R304" s="1077" t="s">
        <v>301</v>
      </c>
      <c r="S304" s="1065"/>
      <c r="T304" s="1068" t="s">
        <v>385</v>
      </c>
      <c r="U304" s="1065"/>
      <c r="V304" s="1068" t="s">
        <v>386</v>
      </c>
      <c r="W304" s="1065"/>
      <c r="X304" s="1068" t="s">
        <v>385</v>
      </c>
      <c r="Y304" s="1065"/>
      <c r="Z304" s="1068" t="s">
        <v>387</v>
      </c>
      <c r="AA304" s="1068" t="s">
        <v>209</v>
      </c>
      <c r="AB304" s="1068" t="str">
        <f>IF(S304&gt;=1,(W304*12+Y304)-(S304*12+U304)+1,"")</f>
        <v/>
      </c>
      <c r="AC304" s="1092" t="s">
        <v>388</v>
      </c>
      <c r="AD304" s="1071" t="str">
        <f>IFERROR(ROUNDDOWN(ROUND(L304*Q304,0)*M304,0)*AB304,"")</f>
        <v/>
      </c>
      <c r="AE304" s="1095" t="str">
        <f>IFERROR(ROUNDDOWN(ROUNDDOWN(ROUND(L304*VLOOKUP(K304,【参考】数式用２!$A$2:$AC$48,MATCH("処遇改善加算Ⅳ",【参考】数式用２!$C$4:$O$4,0)+2,0),0)*M304,0)*AB304*0.5,0), "")</f>
        <v/>
      </c>
      <c r="AF304" s="1080"/>
      <c r="AG304" s="1071" t="str">
        <f>IF(AND(AQ304&lt;&gt;"対象外", P304&lt;&gt;""),ROUNDDOWN(ROUND(L304*VLOOKUP(K304,【参考】数式用２!$A$2:$K$48,MATCH("ベア加算あり",【参考】数式用２!$C$4:$K$4,0)+2,0),0)*M304,0)*AB304,"")</f>
        <v/>
      </c>
      <c r="AH304" s="1089"/>
      <c r="AI304" s="1080"/>
      <c r="AJ304" s="1080"/>
      <c r="AK304" s="1083"/>
      <c r="AL304" s="1086"/>
      <c r="AM304" s="682" t="str">
        <f>IF(Q304="","",IF(Q304&lt;O304,"！加算の要件上は問題ありませんが、令和６年度末の加算率と比較して、令和７年度の加算率が低くなっています。",""))</f>
        <v/>
      </c>
      <c r="AN304" s="372"/>
      <c r="AO304" s="1101" t="str">
        <f>IF(K304&lt;&gt;"","Q列に色付け","")</f>
        <v/>
      </c>
      <c r="AP304" s="1064" t="str">
        <f>IF(AND(AE304&lt;&gt;0,AE304&lt;&gt;""),IF(AF304="○","入力済","未入力"),"")</f>
        <v/>
      </c>
      <c r="AQ304" s="918" t="str">
        <f>IFERROR((VLOOKUP(N304, 【参考】数式用２!$BE$5:$BE$13, 1,FALSE)), "対象外")</f>
        <v>対象外</v>
      </c>
      <c r="AR304" s="842" t="str">
        <f>IF(AG304&lt;&gt;"",IF(AH304="○","入力済","未入力"),"")</f>
        <v/>
      </c>
      <c r="AS304" s="842" t="str">
        <f>IF(AND(P304&lt;&gt;"", AI304=""), "未入力", "入力済")</f>
        <v>入力済</v>
      </c>
      <c r="AT304" s="842" t="str">
        <f>IF(AND(P304&lt;&gt;"", P304&lt;&gt;"処遇改善加算Ⅳ", AJ304=""), "未入力", "入力済")</f>
        <v>入力済</v>
      </c>
      <c r="AU304" s="842" t="str">
        <f>IFERROR(VLOOKUP(K304, 【参考】数式用２!$BB$5:$BC$48, 2, FALSE), "")</f>
        <v/>
      </c>
      <c r="AV304" s="842" t="str">
        <f>IF(AND(P304&lt;&gt;"処遇改善加算Ⅲ",P304&lt;&gt;"処遇改善加算Ⅳ", P304&lt;&gt;"", AU304&lt;&gt;"対象外"), 1,"")</f>
        <v/>
      </c>
      <c r="AW304" s="842" t="str">
        <f>IFERROR("_"&amp;VLOOKUP(K304, 【参考】数式用２!$AG$2:$AH$48, 2, FALSE), "")</f>
        <v/>
      </c>
      <c r="AX304" s="1103" t="str">
        <f>IF(AND(P304="処遇改善加算Ⅰ", AL304=""), "未入力","入力済")</f>
        <v>入力済</v>
      </c>
      <c r="AY304" s="1100" t="str">
        <f>G304</f>
        <v/>
      </c>
      <c r="AZ304"/>
      <c r="BA304"/>
      <c r="BB304"/>
      <c r="BC304"/>
      <c r="BD304"/>
      <c r="BE304"/>
      <c r="BF304"/>
      <c r="BG304"/>
    </row>
    <row r="305" spans="1:59" ht="14.25">
      <c r="A305" s="1105"/>
      <c r="B305" s="1209"/>
      <c r="C305" s="1210"/>
      <c r="D305" s="1210"/>
      <c r="E305" s="1210"/>
      <c r="F305" s="1211"/>
      <c r="G305" s="1216"/>
      <c r="H305" s="1216"/>
      <c r="I305" s="1216"/>
      <c r="J305" s="1216"/>
      <c r="K305" s="1216"/>
      <c r="L305" s="1219"/>
      <c r="M305" s="1222"/>
      <c r="N305" s="1110"/>
      <c r="O305" s="1113"/>
      <c r="P305" s="1062"/>
      <c r="Q305" s="1075"/>
      <c r="R305" s="1078"/>
      <c r="S305" s="1066"/>
      <c r="T305" s="1069"/>
      <c r="U305" s="1066"/>
      <c r="V305" s="1069"/>
      <c r="W305" s="1066"/>
      <c r="X305" s="1069"/>
      <c r="Y305" s="1066"/>
      <c r="Z305" s="1069"/>
      <c r="AA305" s="1069"/>
      <c r="AB305" s="1069"/>
      <c r="AC305" s="1093"/>
      <c r="AD305" s="1072"/>
      <c r="AE305" s="1096"/>
      <c r="AF305" s="1081"/>
      <c r="AG305" s="1072"/>
      <c r="AH305" s="1090"/>
      <c r="AI305" s="1081"/>
      <c r="AJ305" s="1081"/>
      <c r="AK305" s="1084"/>
      <c r="AL305" s="1087"/>
      <c r="AM305" s="1098"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01"/>
      <c r="AP305" s="1064"/>
      <c r="AQ305" s="919"/>
      <c r="AR305" s="842"/>
      <c r="AS305" s="842"/>
      <c r="AT305" s="842"/>
      <c r="AU305" s="842"/>
      <c r="AV305" s="842"/>
      <c r="AW305" s="842"/>
      <c r="AX305" s="1103"/>
      <c r="AY305" s="1101"/>
      <c r="AZ305"/>
      <c r="BA305"/>
      <c r="BB305"/>
      <c r="BC305"/>
      <c r="BD305"/>
      <c r="BE305"/>
      <c r="BF305"/>
      <c r="BG305"/>
    </row>
    <row r="306" spans="1:59" ht="14.25">
      <c r="A306" s="1106"/>
      <c r="B306" s="1209"/>
      <c r="C306" s="1210"/>
      <c r="D306" s="1210"/>
      <c r="E306" s="1210"/>
      <c r="F306" s="1211"/>
      <c r="G306" s="1216"/>
      <c r="H306" s="1216"/>
      <c r="I306" s="1216"/>
      <c r="J306" s="1216"/>
      <c r="K306" s="1216"/>
      <c r="L306" s="1219"/>
      <c r="M306" s="1222"/>
      <c r="N306" s="1110"/>
      <c r="O306" s="1113"/>
      <c r="P306" s="1062"/>
      <c r="Q306" s="1075"/>
      <c r="R306" s="1078"/>
      <c r="S306" s="1066"/>
      <c r="T306" s="1069"/>
      <c r="U306" s="1066"/>
      <c r="V306" s="1069"/>
      <c r="W306" s="1066"/>
      <c r="X306" s="1069"/>
      <c r="Y306" s="1066"/>
      <c r="Z306" s="1069"/>
      <c r="AA306" s="1069"/>
      <c r="AB306" s="1069"/>
      <c r="AC306" s="1093"/>
      <c r="AD306" s="1072"/>
      <c r="AE306" s="1096"/>
      <c r="AF306" s="1081"/>
      <c r="AG306" s="1072"/>
      <c r="AH306" s="1090"/>
      <c r="AI306" s="1081"/>
      <c r="AJ306" s="1081"/>
      <c r="AK306" s="1084"/>
      <c r="AL306" s="1087"/>
      <c r="AM306" s="1099"/>
      <c r="AN306" s="372"/>
      <c r="AO306" s="1101"/>
      <c r="AP306" s="1064"/>
      <c r="AQ306" s="919"/>
      <c r="AR306" s="842"/>
      <c r="AS306" s="842"/>
      <c r="AT306" s="842"/>
      <c r="AU306" s="842"/>
      <c r="AV306" s="842"/>
      <c r="AW306" s="842"/>
      <c r="AX306" s="1103"/>
      <c r="AY306" s="1101"/>
      <c r="AZ306"/>
      <c r="BA306"/>
      <c r="BB306"/>
      <c r="BC306"/>
      <c r="BD306"/>
      <c r="BE306"/>
      <c r="BF306"/>
      <c r="BG306"/>
    </row>
    <row r="307" spans="1:59" ht="30" customHeight="1" thickBot="1">
      <c r="A307" s="1107"/>
      <c r="B307" s="1212"/>
      <c r="C307" s="1213"/>
      <c r="D307" s="1213"/>
      <c r="E307" s="1213"/>
      <c r="F307" s="1214"/>
      <c r="G307" s="1217"/>
      <c r="H307" s="1217"/>
      <c r="I307" s="1217"/>
      <c r="J307" s="1217"/>
      <c r="K307" s="1217"/>
      <c r="L307" s="1220"/>
      <c r="M307" s="1223"/>
      <c r="N307" s="1111"/>
      <c r="O307" s="1114"/>
      <c r="P307" s="1063"/>
      <c r="Q307" s="1076"/>
      <c r="R307" s="1079"/>
      <c r="S307" s="1067"/>
      <c r="T307" s="1070"/>
      <c r="U307" s="1067"/>
      <c r="V307" s="1070"/>
      <c r="W307" s="1067"/>
      <c r="X307" s="1070"/>
      <c r="Y307" s="1067"/>
      <c r="Z307" s="1070"/>
      <c r="AA307" s="1070"/>
      <c r="AB307" s="1070"/>
      <c r="AC307" s="1094"/>
      <c r="AD307" s="1073"/>
      <c r="AE307" s="1097"/>
      <c r="AF307" s="1082"/>
      <c r="AG307" s="1073"/>
      <c r="AH307" s="1091"/>
      <c r="AI307" s="1082"/>
      <c r="AJ307" s="1082"/>
      <c r="AK307" s="1085"/>
      <c r="AL307" s="1088"/>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02"/>
      <c r="AP307" s="1064"/>
      <c r="AQ307" s="920"/>
      <c r="AR307" s="842"/>
      <c r="AS307" s="842"/>
      <c r="AT307" s="842"/>
      <c r="AU307" s="842"/>
      <c r="AV307" s="842"/>
      <c r="AW307" s="842"/>
      <c r="AX307" s="1103"/>
      <c r="AY307" s="1102"/>
      <c r="AZ307"/>
      <c r="BA307"/>
      <c r="BB307"/>
      <c r="BC307"/>
      <c r="BD307"/>
      <c r="BE307"/>
      <c r="BF307"/>
      <c r="BG307"/>
    </row>
    <row r="308" spans="1:59" ht="30" customHeight="1">
      <c r="A308" s="1104">
        <v>75</v>
      </c>
      <c r="B308" s="1224" t="str">
        <f>IF(基本情報入力シート!B114="", "",基本情報入力シート!B114)</f>
        <v/>
      </c>
      <c r="C308" s="1225"/>
      <c r="D308" s="1225"/>
      <c r="E308" s="1225"/>
      <c r="F308" s="1226"/>
      <c r="G308" s="1227" t="str">
        <f>IF(基本情報入力シート!L114="", "",基本情報入力シート!L114)</f>
        <v/>
      </c>
      <c r="H308" s="1227" t="str">
        <f>IF(基本情報入力シート!Q114="", "",基本情報入力シート!Q114)</f>
        <v/>
      </c>
      <c r="I308" s="1227" t="str">
        <f>IF(基本情報入力シート!V114="", "",基本情報入力シート!V114)</f>
        <v/>
      </c>
      <c r="J308" s="1227" t="str">
        <f>IF(基本情報入力シート!W114="", "",基本情報入力シート!W114)</f>
        <v/>
      </c>
      <c r="K308" s="1227" t="str">
        <f>IF(基本情報入力シート!X114="", "",基本情報入力シート!X114)</f>
        <v/>
      </c>
      <c r="L308" s="1228" t="str">
        <f>IF(基本情報入力シート!AC114=0, "",基本情報入力シート!AC114)</f>
        <v/>
      </c>
      <c r="M308" s="1221" t="str">
        <f>IF(基本情報入力シート!AD114="", "",基本情報入力シート!AD114)</f>
        <v/>
      </c>
      <c r="N308" s="1109"/>
      <c r="O308" s="1112" t="str">
        <f>IFERROR(VLOOKUP(K308,【参考】数式用２!$A$2:$AD$48,MATCH(N308,【参考】数式用２!$C$4:$AD$4,0)+2,0),"")</f>
        <v/>
      </c>
      <c r="P308" s="1061"/>
      <c r="Q308" s="1074" t="str">
        <f>IFERROR(VLOOKUP(K308,【参考】数式用２!$A$2:$AC$48,MATCH(P308,【参考】数式用２!$C$4:$AC$4,0)+2,0),"")</f>
        <v/>
      </c>
      <c r="R308" s="1077" t="s">
        <v>301</v>
      </c>
      <c r="S308" s="1065"/>
      <c r="T308" s="1068" t="s">
        <v>385</v>
      </c>
      <c r="U308" s="1065"/>
      <c r="V308" s="1068" t="s">
        <v>386</v>
      </c>
      <c r="W308" s="1065"/>
      <c r="X308" s="1068" t="s">
        <v>385</v>
      </c>
      <c r="Y308" s="1065"/>
      <c r="Z308" s="1068" t="s">
        <v>387</v>
      </c>
      <c r="AA308" s="1068" t="s">
        <v>209</v>
      </c>
      <c r="AB308" s="1068" t="str">
        <f>IF(S308&gt;=1,(W308*12+Y308)-(S308*12+U308)+1,"")</f>
        <v/>
      </c>
      <c r="AC308" s="1092" t="s">
        <v>388</v>
      </c>
      <c r="AD308" s="1071" t="str">
        <f>IFERROR(ROUNDDOWN(ROUND(L308*Q308,0)*M308,0)*AB308,"")</f>
        <v/>
      </c>
      <c r="AE308" s="1095" t="str">
        <f>IFERROR(ROUNDDOWN(ROUNDDOWN(ROUND(L308*VLOOKUP(K308,【参考】数式用２!$A$2:$AC$48,MATCH("処遇改善加算Ⅳ",【参考】数式用２!$C$4:$O$4,0)+2,0),0)*M308,0)*AB308*0.5,0), "")</f>
        <v/>
      </c>
      <c r="AF308" s="1080"/>
      <c r="AG308" s="1071" t="str">
        <f>IF(AND(AQ308&lt;&gt;"対象外", P308&lt;&gt;""),ROUNDDOWN(ROUND(L308*VLOOKUP(K308,【参考】数式用２!$A$2:$K$48,MATCH("ベア加算あり",【参考】数式用２!$C$4:$K$4,0)+2,0),0)*M308,0)*AB308,"")</f>
        <v/>
      </c>
      <c r="AH308" s="1089"/>
      <c r="AI308" s="1080"/>
      <c r="AJ308" s="1080"/>
      <c r="AK308" s="1083"/>
      <c r="AL308" s="1086"/>
      <c r="AM308" s="682" t="str">
        <f>IF(Q308="","",IF(Q308&lt;O308,"！加算の要件上は問題ありませんが、令和６年度末の加算率と比較して、令和７年度の加算率が低くなっています。",""))</f>
        <v/>
      </c>
      <c r="AN308" s="372"/>
      <c r="AO308" s="1100" t="str">
        <f>IF(K308&lt;&gt;"","Q列に色付け","")</f>
        <v/>
      </c>
      <c r="AP308" s="1064" t="str">
        <f>IF(AND(AE308&lt;&gt;0,AE308&lt;&gt;""),IF(AF308="○","入力済","未入力"),"")</f>
        <v/>
      </c>
      <c r="AQ308" s="918" t="str">
        <f>IFERROR((VLOOKUP(N308, 【参考】数式用２!$BE$5:$BE$13, 1,FALSE)), "対象外")</f>
        <v>対象外</v>
      </c>
      <c r="AR308" s="842" t="str">
        <f>IF(AG308&lt;&gt;"",IF(AH308="○","入力済","未入力"),"")</f>
        <v/>
      </c>
      <c r="AS308" s="842" t="str">
        <f>IF(AND(P308&lt;&gt;"", AI308=""), "未入力", "入力済")</f>
        <v>入力済</v>
      </c>
      <c r="AT308" s="842" t="str">
        <f>IF(AND(P308&lt;&gt;"", P308&lt;&gt;"処遇改善加算Ⅳ", AJ308=""), "未入力", "入力済")</f>
        <v>入力済</v>
      </c>
      <c r="AU308" s="842" t="str">
        <f>IFERROR(VLOOKUP(K308, 【参考】数式用２!$BB$5:$BC$48, 2, FALSE), "")</f>
        <v/>
      </c>
      <c r="AV308" s="842" t="str">
        <f>IF(AND(P308&lt;&gt;"処遇改善加算Ⅲ",P308&lt;&gt;"処遇改善加算Ⅳ", P308&lt;&gt;"", AU308&lt;&gt;"対象外"), 1,"")</f>
        <v/>
      </c>
      <c r="AW308" s="842" t="str">
        <f>IFERROR("_"&amp;VLOOKUP(K308, 【参考】数式用２!$AG$2:$AH$48, 2, FALSE), "")</f>
        <v/>
      </c>
      <c r="AX308" s="1103" t="str">
        <f>IF(AND(P308="処遇改善加算Ⅰ", AL308=""), "未入力","入力済")</f>
        <v>入力済</v>
      </c>
      <c r="AY308" s="1100" t="str">
        <f>G308</f>
        <v/>
      </c>
      <c r="AZ308"/>
      <c r="BA308"/>
      <c r="BB308"/>
      <c r="BC308"/>
      <c r="BD308"/>
      <c r="BE308"/>
      <c r="BF308"/>
      <c r="BG308"/>
    </row>
    <row r="309" spans="1:59" ht="14.25">
      <c r="A309" s="1105"/>
      <c r="B309" s="1209"/>
      <c r="C309" s="1210"/>
      <c r="D309" s="1210"/>
      <c r="E309" s="1210"/>
      <c r="F309" s="1211"/>
      <c r="G309" s="1216"/>
      <c r="H309" s="1216"/>
      <c r="I309" s="1216"/>
      <c r="J309" s="1216"/>
      <c r="K309" s="1216"/>
      <c r="L309" s="1219"/>
      <c r="M309" s="1222"/>
      <c r="N309" s="1110"/>
      <c r="O309" s="1113"/>
      <c r="P309" s="1062"/>
      <c r="Q309" s="1075"/>
      <c r="R309" s="1078"/>
      <c r="S309" s="1066"/>
      <c r="T309" s="1069"/>
      <c r="U309" s="1066"/>
      <c r="V309" s="1069"/>
      <c r="W309" s="1066"/>
      <c r="X309" s="1069"/>
      <c r="Y309" s="1066"/>
      <c r="Z309" s="1069"/>
      <c r="AA309" s="1069"/>
      <c r="AB309" s="1069"/>
      <c r="AC309" s="1093"/>
      <c r="AD309" s="1072"/>
      <c r="AE309" s="1096"/>
      <c r="AF309" s="1081"/>
      <c r="AG309" s="1072"/>
      <c r="AH309" s="1090"/>
      <c r="AI309" s="1081"/>
      <c r="AJ309" s="1081"/>
      <c r="AK309" s="1084"/>
      <c r="AL309" s="1087"/>
      <c r="AM309" s="1098"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01"/>
      <c r="AP309" s="1064"/>
      <c r="AQ309" s="919"/>
      <c r="AR309" s="842"/>
      <c r="AS309" s="842"/>
      <c r="AT309" s="842"/>
      <c r="AU309" s="842"/>
      <c r="AV309" s="842"/>
      <c r="AW309" s="842"/>
      <c r="AX309" s="1103"/>
      <c r="AY309" s="1101"/>
      <c r="AZ309"/>
      <c r="BA309"/>
      <c r="BB309"/>
      <c r="BC309"/>
      <c r="BD309"/>
      <c r="BE309"/>
      <c r="BF309"/>
      <c r="BG309"/>
    </row>
    <row r="310" spans="1:59" ht="14.25">
      <c r="A310" s="1106"/>
      <c r="B310" s="1209"/>
      <c r="C310" s="1210"/>
      <c r="D310" s="1210"/>
      <c r="E310" s="1210"/>
      <c r="F310" s="1211"/>
      <c r="G310" s="1216"/>
      <c r="H310" s="1216"/>
      <c r="I310" s="1216"/>
      <c r="J310" s="1216"/>
      <c r="K310" s="1216"/>
      <c r="L310" s="1219"/>
      <c r="M310" s="1222"/>
      <c r="N310" s="1110"/>
      <c r="O310" s="1113"/>
      <c r="P310" s="1062"/>
      <c r="Q310" s="1075"/>
      <c r="R310" s="1078"/>
      <c r="S310" s="1066"/>
      <c r="T310" s="1069"/>
      <c r="U310" s="1066"/>
      <c r="V310" s="1069"/>
      <c r="W310" s="1066"/>
      <c r="X310" s="1069"/>
      <c r="Y310" s="1066"/>
      <c r="Z310" s="1069"/>
      <c r="AA310" s="1069"/>
      <c r="AB310" s="1069"/>
      <c r="AC310" s="1093"/>
      <c r="AD310" s="1072"/>
      <c r="AE310" s="1096"/>
      <c r="AF310" s="1081"/>
      <c r="AG310" s="1072"/>
      <c r="AH310" s="1090"/>
      <c r="AI310" s="1081"/>
      <c r="AJ310" s="1081"/>
      <c r="AK310" s="1084"/>
      <c r="AL310" s="1087"/>
      <c r="AM310" s="1099"/>
      <c r="AN310" s="372"/>
      <c r="AO310" s="1101"/>
      <c r="AP310" s="1064"/>
      <c r="AQ310" s="919"/>
      <c r="AR310" s="842"/>
      <c r="AS310" s="842"/>
      <c r="AT310" s="842"/>
      <c r="AU310" s="842"/>
      <c r="AV310" s="842"/>
      <c r="AW310" s="842"/>
      <c r="AX310" s="1103"/>
      <c r="AY310" s="1101"/>
      <c r="AZ310"/>
      <c r="BA310"/>
      <c r="BB310"/>
      <c r="BC310"/>
      <c r="BD310"/>
      <c r="BE310"/>
      <c r="BF310"/>
      <c r="BG310"/>
    </row>
    <row r="311" spans="1:59" ht="30" customHeight="1" thickBot="1">
      <c r="A311" s="1107"/>
      <c r="B311" s="1212"/>
      <c r="C311" s="1213"/>
      <c r="D311" s="1213"/>
      <c r="E311" s="1213"/>
      <c r="F311" s="1214"/>
      <c r="G311" s="1217"/>
      <c r="H311" s="1217"/>
      <c r="I311" s="1217"/>
      <c r="J311" s="1217"/>
      <c r="K311" s="1217"/>
      <c r="L311" s="1220"/>
      <c r="M311" s="1223"/>
      <c r="N311" s="1111"/>
      <c r="O311" s="1114"/>
      <c r="P311" s="1063"/>
      <c r="Q311" s="1076"/>
      <c r="R311" s="1079"/>
      <c r="S311" s="1067"/>
      <c r="T311" s="1070"/>
      <c r="U311" s="1067"/>
      <c r="V311" s="1070"/>
      <c r="W311" s="1067"/>
      <c r="X311" s="1070"/>
      <c r="Y311" s="1067"/>
      <c r="Z311" s="1070"/>
      <c r="AA311" s="1070"/>
      <c r="AB311" s="1070"/>
      <c r="AC311" s="1094"/>
      <c r="AD311" s="1073"/>
      <c r="AE311" s="1097"/>
      <c r="AF311" s="1082"/>
      <c r="AG311" s="1073"/>
      <c r="AH311" s="1091"/>
      <c r="AI311" s="1082"/>
      <c r="AJ311" s="1082"/>
      <c r="AK311" s="1085"/>
      <c r="AL311" s="1088"/>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02"/>
      <c r="AP311" s="1064"/>
      <c r="AQ311" s="920"/>
      <c r="AR311" s="842"/>
      <c r="AS311" s="842"/>
      <c r="AT311" s="842"/>
      <c r="AU311" s="842"/>
      <c r="AV311" s="842"/>
      <c r="AW311" s="842"/>
      <c r="AX311" s="1103"/>
      <c r="AY311" s="1102"/>
      <c r="AZ311"/>
      <c r="BA311"/>
      <c r="BB311"/>
      <c r="BC311"/>
      <c r="BD311"/>
      <c r="BE311"/>
      <c r="BF311"/>
      <c r="BG311"/>
    </row>
    <row r="312" spans="1:59" ht="30" customHeight="1">
      <c r="A312" s="1104">
        <v>76</v>
      </c>
      <c r="B312" s="1224" t="str">
        <f>IF(基本情報入力シート!B115="", "",基本情報入力シート!B115)</f>
        <v/>
      </c>
      <c r="C312" s="1225"/>
      <c r="D312" s="1225"/>
      <c r="E312" s="1225"/>
      <c r="F312" s="1226"/>
      <c r="G312" s="1227" t="str">
        <f>IF(基本情報入力シート!L115="", "",基本情報入力シート!L115)</f>
        <v/>
      </c>
      <c r="H312" s="1227" t="str">
        <f>IF(基本情報入力シート!Q115="", "",基本情報入力シート!Q115)</f>
        <v/>
      </c>
      <c r="I312" s="1227" t="str">
        <f>IF(基本情報入力シート!V115="", "",基本情報入力シート!V115)</f>
        <v/>
      </c>
      <c r="J312" s="1227" t="str">
        <f>IF(基本情報入力シート!W115="", "",基本情報入力シート!W115)</f>
        <v/>
      </c>
      <c r="K312" s="1227" t="str">
        <f>IF(基本情報入力シート!X115="", "",基本情報入力シート!X115)</f>
        <v/>
      </c>
      <c r="L312" s="1228" t="str">
        <f>IF(基本情報入力シート!AC115=0, "",基本情報入力シート!AC115)</f>
        <v/>
      </c>
      <c r="M312" s="1221" t="str">
        <f>IF(基本情報入力シート!AD115="", "",基本情報入力シート!AD115)</f>
        <v/>
      </c>
      <c r="N312" s="1109"/>
      <c r="O312" s="1112" t="str">
        <f>IFERROR(VLOOKUP(K312,【参考】数式用２!$A$2:$AD$48,MATCH(N312,【参考】数式用２!$C$4:$AD$4,0)+2,0),"")</f>
        <v/>
      </c>
      <c r="P312" s="1061"/>
      <c r="Q312" s="1074" t="str">
        <f>IFERROR(VLOOKUP(K312,【参考】数式用２!$A$2:$AC$48,MATCH(P312,【参考】数式用２!$C$4:$AC$4,0)+2,0),"")</f>
        <v/>
      </c>
      <c r="R312" s="1077" t="s">
        <v>301</v>
      </c>
      <c r="S312" s="1065"/>
      <c r="T312" s="1068" t="s">
        <v>385</v>
      </c>
      <c r="U312" s="1065"/>
      <c r="V312" s="1068" t="s">
        <v>386</v>
      </c>
      <c r="W312" s="1065"/>
      <c r="X312" s="1068" t="s">
        <v>385</v>
      </c>
      <c r="Y312" s="1065"/>
      <c r="Z312" s="1068" t="s">
        <v>387</v>
      </c>
      <c r="AA312" s="1068" t="s">
        <v>209</v>
      </c>
      <c r="AB312" s="1068" t="str">
        <f>IF(S312&gt;=1,(W312*12+Y312)-(S312*12+U312)+1,"")</f>
        <v/>
      </c>
      <c r="AC312" s="1092" t="s">
        <v>388</v>
      </c>
      <c r="AD312" s="1071" t="str">
        <f>IFERROR(ROUNDDOWN(ROUND(L312*Q312,0)*M312,0)*AB312,"")</f>
        <v/>
      </c>
      <c r="AE312" s="1095" t="str">
        <f>IFERROR(ROUNDDOWN(ROUNDDOWN(ROUND(L312*VLOOKUP(K312,【参考】数式用２!$A$2:$AC$48,MATCH("処遇改善加算Ⅳ",【参考】数式用２!$C$4:$O$4,0)+2,0),0)*M312,0)*AB312*0.5,0), "")</f>
        <v/>
      </c>
      <c r="AF312" s="1080"/>
      <c r="AG312" s="1071" t="str">
        <f>IF(AND(AQ312&lt;&gt;"対象外", P312&lt;&gt;""),ROUNDDOWN(ROUND(L312*VLOOKUP(K312,【参考】数式用２!$A$2:$K$48,MATCH("ベア加算あり",【参考】数式用２!$C$4:$K$4,0)+2,0),0)*M312,0)*AB312,"")</f>
        <v/>
      </c>
      <c r="AH312" s="1089"/>
      <c r="AI312" s="1080"/>
      <c r="AJ312" s="1080"/>
      <c r="AK312" s="1083"/>
      <c r="AL312" s="1086"/>
      <c r="AM312" s="682" t="str">
        <f>IF(Q312="","",IF(Q312&lt;O312,"！加算の要件上は問題ありませんが、令和６年度末の加算率と比較して、令和７年度の加算率が低くなっています。",""))</f>
        <v/>
      </c>
      <c r="AN312" s="372"/>
      <c r="AO312" s="1101" t="str">
        <f>IF(K312&lt;&gt;"","Q列に色付け","")</f>
        <v/>
      </c>
      <c r="AP312" s="1064" t="str">
        <f>IF(AND(AE312&lt;&gt;0,AE312&lt;&gt;""),IF(AF312="○","入力済","未入力"),"")</f>
        <v/>
      </c>
      <c r="AQ312" s="918" t="str">
        <f>IFERROR((VLOOKUP(N312, 【参考】数式用２!$BE$5:$BE$13, 1,FALSE)), "対象外")</f>
        <v>対象外</v>
      </c>
      <c r="AR312" s="842" t="str">
        <f>IF(AG312&lt;&gt;"",IF(AH312="○","入力済","未入力"),"")</f>
        <v/>
      </c>
      <c r="AS312" s="842" t="str">
        <f>IF(AND(P312&lt;&gt;"", AI312=""), "未入力", "入力済")</f>
        <v>入力済</v>
      </c>
      <c r="AT312" s="842" t="str">
        <f>IF(AND(P312&lt;&gt;"", P312&lt;&gt;"処遇改善加算Ⅳ", AJ312=""), "未入力", "入力済")</f>
        <v>入力済</v>
      </c>
      <c r="AU312" s="842" t="str">
        <f>IFERROR(VLOOKUP(K312, 【参考】数式用２!$BB$5:$BC$48, 2, FALSE), "")</f>
        <v/>
      </c>
      <c r="AV312" s="842" t="str">
        <f>IF(AND(P312&lt;&gt;"処遇改善加算Ⅲ",P312&lt;&gt;"処遇改善加算Ⅳ", P312&lt;&gt;"", AU312&lt;&gt;"対象外"), 1,"")</f>
        <v/>
      </c>
      <c r="AW312" s="842" t="str">
        <f>IFERROR("_"&amp;VLOOKUP(K312, 【参考】数式用２!$AG$2:$AH$48, 2, FALSE), "")</f>
        <v/>
      </c>
      <c r="AX312" s="1103" t="str">
        <f>IF(AND(P312="処遇改善加算Ⅰ", AL312=""), "未入力","入力済")</f>
        <v>入力済</v>
      </c>
      <c r="AY312" s="1100" t="str">
        <f>G312</f>
        <v/>
      </c>
      <c r="AZ312"/>
      <c r="BA312"/>
      <c r="BB312"/>
      <c r="BC312"/>
      <c r="BD312"/>
      <c r="BE312"/>
      <c r="BF312"/>
      <c r="BG312"/>
    </row>
    <row r="313" spans="1:59" ht="14.25">
      <c r="A313" s="1105"/>
      <c r="B313" s="1209"/>
      <c r="C313" s="1210"/>
      <c r="D313" s="1210"/>
      <c r="E313" s="1210"/>
      <c r="F313" s="1211"/>
      <c r="G313" s="1216"/>
      <c r="H313" s="1216"/>
      <c r="I313" s="1216"/>
      <c r="J313" s="1216"/>
      <c r="K313" s="1216"/>
      <c r="L313" s="1219"/>
      <c r="M313" s="1222"/>
      <c r="N313" s="1110"/>
      <c r="O313" s="1113"/>
      <c r="P313" s="1062"/>
      <c r="Q313" s="1075"/>
      <c r="R313" s="1078"/>
      <c r="S313" s="1066"/>
      <c r="T313" s="1069"/>
      <c r="U313" s="1066"/>
      <c r="V313" s="1069"/>
      <c r="W313" s="1066"/>
      <c r="X313" s="1069"/>
      <c r="Y313" s="1066"/>
      <c r="Z313" s="1069"/>
      <c r="AA313" s="1069"/>
      <c r="AB313" s="1069"/>
      <c r="AC313" s="1093"/>
      <c r="AD313" s="1072"/>
      <c r="AE313" s="1096"/>
      <c r="AF313" s="1081"/>
      <c r="AG313" s="1072"/>
      <c r="AH313" s="1090"/>
      <c r="AI313" s="1081"/>
      <c r="AJ313" s="1081"/>
      <c r="AK313" s="1084"/>
      <c r="AL313" s="1087"/>
      <c r="AM313" s="1098"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01"/>
      <c r="AP313" s="1064"/>
      <c r="AQ313" s="919"/>
      <c r="AR313" s="842"/>
      <c r="AS313" s="842"/>
      <c r="AT313" s="842"/>
      <c r="AU313" s="842"/>
      <c r="AV313" s="842"/>
      <c r="AW313" s="842"/>
      <c r="AX313" s="1103"/>
      <c r="AY313" s="1101"/>
      <c r="AZ313"/>
      <c r="BA313"/>
      <c r="BB313"/>
      <c r="BC313"/>
      <c r="BD313"/>
      <c r="BE313"/>
      <c r="BF313"/>
      <c r="BG313"/>
    </row>
    <row r="314" spans="1:59" ht="14.25">
      <c r="A314" s="1106"/>
      <c r="B314" s="1209"/>
      <c r="C314" s="1210"/>
      <c r="D314" s="1210"/>
      <c r="E314" s="1210"/>
      <c r="F314" s="1211"/>
      <c r="G314" s="1216"/>
      <c r="H314" s="1216"/>
      <c r="I314" s="1216"/>
      <c r="J314" s="1216"/>
      <c r="K314" s="1216"/>
      <c r="L314" s="1219"/>
      <c r="M314" s="1222"/>
      <c r="N314" s="1110"/>
      <c r="O314" s="1113"/>
      <c r="P314" s="1062"/>
      <c r="Q314" s="1075"/>
      <c r="R314" s="1078"/>
      <c r="S314" s="1066"/>
      <c r="T314" s="1069"/>
      <c r="U314" s="1066"/>
      <c r="V314" s="1069"/>
      <c r="W314" s="1066"/>
      <c r="X314" s="1069"/>
      <c r="Y314" s="1066"/>
      <c r="Z314" s="1069"/>
      <c r="AA314" s="1069"/>
      <c r="AB314" s="1069"/>
      <c r="AC314" s="1093"/>
      <c r="AD314" s="1072"/>
      <c r="AE314" s="1096"/>
      <c r="AF314" s="1081"/>
      <c r="AG314" s="1072"/>
      <c r="AH314" s="1090"/>
      <c r="AI314" s="1081"/>
      <c r="AJ314" s="1081"/>
      <c r="AK314" s="1084"/>
      <c r="AL314" s="1087"/>
      <c r="AM314" s="1099"/>
      <c r="AN314" s="372"/>
      <c r="AO314" s="1101"/>
      <c r="AP314" s="1064"/>
      <c r="AQ314" s="919"/>
      <c r="AR314" s="842"/>
      <c r="AS314" s="842"/>
      <c r="AT314" s="842"/>
      <c r="AU314" s="842"/>
      <c r="AV314" s="842"/>
      <c r="AW314" s="842"/>
      <c r="AX314" s="1103"/>
      <c r="AY314" s="1101"/>
      <c r="AZ314"/>
      <c r="BA314"/>
      <c r="BB314"/>
      <c r="BC314"/>
      <c r="BD314"/>
      <c r="BE314"/>
      <c r="BF314"/>
      <c r="BG314"/>
    </row>
    <row r="315" spans="1:59" ht="30" customHeight="1" thickBot="1">
      <c r="A315" s="1107"/>
      <c r="B315" s="1212"/>
      <c r="C315" s="1213"/>
      <c r="D315" s="1213"/>
      <c r="E315" s="1213"/>
      <c r="F315" s="1214"/>
      <c r="G315" s="1217"/>
      <c r="H315" s="1217"/>
      <c r="I315" s="1217"/>
      <c r="J315" s="1217"/>
      <c r="K315" s="1217"/>
      <c r="L315" s="1220"/>
      <c r="M315" s="1223"/>
      <c r="N315" s="1111"/>
      <c r="O315" s="1114"/>
      <c r="P315" s="1063"/>
      <c r="Q315" s="1076"/>
      <c r="R315" s="1079"/>
      <c r="S315" s="1067"/>
      <c r="T315" s="1070"/>
      <c r="U315" s="1067"/>
      <c r="V315" s="1070"/>
      <c r="W315" s="1067"/>
      <c r="X315" s="1070"/>
      <c r="Y315" s="1067"/>
      <c r="Z315" s="1070"/>
      <c r="AA315" s="1070"/>
      <c r="AB315" s="1070"/>
      <c r="AC315" s="1094"/>
      <c r="AD315" s="1073"/>
      <c r="AE315" s="1097"/>
      <c r="AF315" s="1082"/>
      <c r="AG315" s="1073"/>
      <c r="AH315" s="1091"/>
      <c r="AI315" s="1082"/>
      <c r="AJ315" s="1082"/>
      <c r="AK315" s="1085"/>
      <c r="AL315" s="1088"/>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02"/>
      <c r="AP315" s="1064"/>
      <c r="AQ315" s="920"/>
      <c r="AR315" s="842"/>
      <c r="AS315" s="842"/>
      <c r="AT315" s="842"/>
      <c r="AU315" s="842"/>
      <c r="AV315" s="842"/>
      <c r="AW315" s="842"/>
      <c r="AX315" s="1103"/>
      <c r="AY315" s="1102"/>
      <c r="AZ315"/>
      <c r="BA315"/>
      <c r="BB315"/>
      <c r="BC315"/>
      <c r="BD315"/>
      <c r="BE315"/>
      <c r="BF315"/>
      <c r="BG315"/>
    </row>
    <row r="316" spans="1:59" ht="30" customHeight="1">
      <c r="A316" s="1104">
        <v>77</v>
      </c>
      <c r="B316" s="1224" t="str">
        <f>IF(基本情報入力シート!B116="", "",基本情報入力シート!B116)</f>
        <v/>
      </c>
      <c r="C316" s="1225"/>
      <c r="D316" s="1225"/>
      <c r="E316" s="1225"/>
      <c r="F316" s="1226"/>
      <c r="G316" s="1227" t="str">
        <f>IF(基本情報入力シート!L116="", "",基本情報入力シート!L116)</f>
        <v/>
      </c>
      <c r="H316" s="1227" t="str">
        <f>IF(基本情報入力シート!Q116="", "",基本情報入力シート!Q116)</f>
        <v/>
      </c>
      <c r="I316" s="1227" t="str">
        <f>IF(基本情報入力シート!V116="", "",基本情報入力シート!V116)</f>
        <v/>
      </c>
      <c r="J316" s="1227" t="str">
        <f>IF(基本情報入力シート!W116="", "",基本情報入力シート!W116)</f>
        <v/>
      </c>
      <c r="K316" s="1227" t="str">
        <f>IF(基本情報入力シート!X116="", "",基本情報入力シート!X116)</f>
        <v/>
      </c>
      <c r="L316" s="1228" t="str">
        <f>IF(基本情報入力シート!AC116=0, "",基本情報入力シート!AC116)</f>
        <v/>
      </c>
      <c r="M316" s="1221" t="str">
        <f>IF(基本情報入力シート!AD116="", "",基本情報入力シート!AD116)</f>
        <v/>
      </c>
      <c r="N316" s="1109"/>
      <c r="O316" s="1112" t="str">
        <f>IFERROR(VLOOKUP(K316,【参考】数式用２!$A$2:$AD$48,MATCH(N316,【参考】数式用２!$C$4:$AD$4,0)+2,0),"")</f>
        <v/>
      </c>
      <c r="P316" s="1061"/>
      <c r="Q316" s="1074" t="str">
        <f>IFERROR(VLOOKUP(K316,【参考】数式用２!$A$2:$AC$48,MATCH(P316,【参考】数式用２!$C$4:$AC$4,0)+2,0),"")</f>
        <v/>
      </c>
      <c r="R316" s="1077" t="s">
        <v>301</v>
      </c>
      <c r="S316" s="1065"/>
      <c r="T316" s="1068" t="s">
        <v>385</v>
      </c>
      <c r="U316" s="1065"/>
      <c r="V316" s="1068" t="s">
        <v>386</v>
      </c>
      <c r="W316" s="1065"/>
      <c r="X316" s="1068" t="s">
        <v>385</v>
      </c>
      <c r="Y316" s="1065"/>
      <c r="Z316" s="1068" t="s">
        <v>387</v>
      </c>
      <c r="AA316" s="1068" t="s">
        <v>209</v>
      </c>
      <c r="AB316" s="1068" t="str">
        <f>IF(S316&gt;=1,(W316*12+Y316)-(S316*12+U316)+1,"")</f>
        <v/>
      </c>
      <c r="AC316" s="1092" t="s">
        <v>388</v>
      </c>
      <c r="AD316" s="1071" t="str">
        <f>IFERROR(ROUNDDOWN(ROUND(L316*Q316,0)*M316,0)*AB316,"")</f>
        <v/>
      </c>
      <c r="AE316" s="1095" t="str">
        <f>IFERROR(ROUNDDOWN(ROUNDDOWN(ROUND(L316*VLOOKUP(K316,【参考】数式用２!$A$2:$AC$48,MATCH("処遇改善加算Ⅳ",【参考】数式用２!$C$4:$O$4,0)+2,0),0)*M316,0)*AB316*0.5,0), "")</f>
        <v/>
      </c>
      <c r="AF316" s="1080"/>
      <c r="AG316" s="1071" t="str">
        <f>IF(AND(AQ316&lt;&gt;"対象外", P316&lt;&gt;""),ROUNDDOWN(ROUND(L316*VLOOKUP(K316,【参考】数式用２!$A$2:$K$48,MATCH("ベア加算あり",【参考】数式用２!$C$4:$K$4,0)+2,0),0)*M316,0)*AB316,"")</f>
        <v/>
      </c>
      <c r="AH316" s="1089"/>
      <c r="AI316" s="1080"/>
      <c r="AJ316" s="1080"/>
      <c r="AK316" s="1083"/>
      <c r="AL316" s="1086"/>
      <c r="AM316" s="682" t="str">
        <f>IF(Q316="","",IF(Q316&lt;O316,"！加算の要件上は問題ありませんが、令和６年度末の加算率と比較して、令和７年度の加算率が低くなっています。",""))</f>
        <v/>
      </c>
      <c r="AN316" s="372"/>
      <c r="AO316" s="1100" t="str">
        <f>IF(K316&lt;&gt;"","Q列に色付け","")</f>
        <v/>
      </c>
      <c r="AP316" s="1064" t="str">
        <f>IF(AND(AE316&lt;&gt;0,AE316&lt;&gt;""),IF(AF316="○","入力済","未入力"),"")</f>
        <v/>
      </c>
      <c r="AQ316" s="918" t="str">
        <f>IFERROR((VLOOKUP(N316, 【参考】数式用２!$BE$5:$BE$13, 1,FALSE)), "対象外")</f>
        <v>対象外</v>
      </c>
      <c r="AR316" s="842" t="str">
        <f>IF(AG316&lt;&gt;"",IF(AH316="○","入力済","未入力"),"")</f>
        <v/>
      </c>
      <c r="AS316" s="842" t="str">
        <f>IF(AND(P316&lt;&gt;"", AI316=""), "未入力", "入力済")</f>
        <v>入力済</v>
      </c>
      <c r="AT316" s="842" t="str">
        <f>IF(AND(P316&lt;&gt;"", P316&lt;&gt;"処遇改善加算Ⅳ", AJ316=""), "未入力", "入力済")</f>
        <v>入力済</v>
      </c>
      <c r="AU316" s="842" t="str">
        <f>IFERROR(VLOOKUP(K316, 【参考】数式用２!$BB$5:$BC$48, 2, FALSE), "")</f>
        <v/>
      </c>
      <c r="AV316" s="842" t="str">
        <f>IF(AND(P316&lt;&gt;"処遇改善加算Ⅲ",P316&lt;&gt;"処遇改善加算Ⅳ", P316&lt;&gt;"", AU316&lt;&gt;"対象外"), 1,"")</f>
        <v/>
      </c>
      <c r="AW316" s="842" t="str">
        <f>IFERROR("_"&amp;VLOOKUP(K316, 【参考】数式用２!$AG$2:$AH$48, 2, FALSE), "")</f>
        <v/>
      </c>
      <c r="AX316" s="1103" t="str">
        <f>IF(AND(P316="処遇改善加算Ⅰ", AL316=""), "未入力","入力済")</f>
        <v>入力済</v>
      </c>
      <c r="AY316" s="1100" t="str">
        <f>G316</f>
        <v/>
      </c>
      <c r="AZ316"/>
      <c r="BA316"/>
      <c r="BB316"/>
      <c r="BC316"/>
      <c r="BD316"/>
      <c r="BE316"/>
      <c r="BF316"/>
      <c r="BG316"/>
    </row>
    <row r="317" spans="1:59" ht="14.25">
      <c r="A317" s="1105"/>
      <c r="B317" s="1209"/>
      <c r="C317" s="1210"/>
      <c r="D317" s="1210"/>
      <c r="E317" s="1210"/>
      <c r="F317" s="1211"/>
      <c r="G317" s="1216"/>
      <c r="H317" s="1216"/>
      <c r="I317" s="1216"/>
      <c r="J317" s="1216"/>
      <c r="K317" s="1216"/>
      <c r="L317" s="1219"/>
      <c r="M317" s="1222"/>
      <c r="N317" s="1110"/>
      <c r="O317" s="1113"/>
      <c r="P317" s="1062"/>
      <c r="Q317" s="1075"/>
      <c r="R317" s="1078"/>
      <c r="S317" s="1066"/>
      <c r="T317" s="1069"/>
      <c r="U317" s="1066"/>
      <c r="V317" s="1069"/>
      <c r="W317" s="1066"/>
      <c r="X317" s="1069"/>
      <c r="Y317" s="1066"/>
      <c r="Z317" s="1069"/>
      <c r="AA317" s="1069"/>
      <c r="AB317" s="1069"/>
      <c r="AC317" s="1093"/>
      <c r="AD317" s="1072"/>
      <c r="AE317" s="1096"/>
      <c r="AF317" s="1081"/>
      <c r="AG317" s="1072"/>
      <c r="AH317" s="1090"/>
      <c r="AI317" s="1081"/>
      <c r="AJ317" s="1081"/>
      <c r="AK317" s="1084"/>
      <c r="AL317" s="1087"/>
      <c r="AM317" s="1098"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01"/>
      <c r="AP317" s="1064"/>
      <c r="AQ317" s="919"/>
      <c r="AR317" s="842"/>
      <c r="AS317" s="842"/>
      <c r="AT317" s="842"/>
      <c r="AU317" s="842"/>
      <c r="AV317" s="842"/>
      <c r="AW317" s="842"/>
      <c r="AX317" s="1103"/>
      <c r="AY317" s="1101"/>
      <c r="AZ317"/>
      <c r="BA317"/>
      <c r="BB317"/>
      <c r="BC317"/>
      <c r="BD317"/>
      <c r="BE317"/>
      <c r="BF317"/>
      <c r="BG317"/>
    </row>
    <row r="318" spans="1:59" ht="14.25">
      <c r="A318" s="1106"/>
      <c r="B318" s="1209"/>
      <c r="C318" s="1210"/>
      <c r="D318" s="1210"/>
      <c r="E318" s="1210"/>
      <c r="F318" s="1211"/>
      <c r="G318" s="1216"/>
      <c r="H318" s="1216"/>
      <c r="I318" s="1216"/>
      <c r="J318" s="1216"/>
      <c r="K318" s="1216"/>
      <c r="L318" s="1219"/>
      <c r="M318" s="1222"/>
      <c r="N318" s="1110"/>
      <c r="O318" s="1113"/>
      <c r="P318" s="1062"/>
      <c r="Q318" s="1075"/>
      <c r="R318" s="1078"/>
      <c r="S318" s="1066"/>
      <c r="T318" s="1069"/>
      <c r="U318" s="1066"/>
      <c r="V318" s="1069"/>
      <c r="W318" s="1066"/>
      <c r="X318" s="1069"/>
      <c r="Y318" s="1066"/>
      <c r="Z318" s="1069"/>
      <c r="AA318" s="1069"/>
      <c r="AB318" s="1069"/>
      <c r="AC318" s="1093"/>
      <c r="AD318" s="1072"/>
      <c r="AE318" s="1096"/>
      <c r="AF318" s="1081"/>
      <c r="AG318" s="1072"/>
      <c r="AH318" s="1090"/>
      <c r="AI318" s="1081"/>
      <c r="AJ318" s="1081"/>
      <c r="AK318" s="1084"/>
      <c r="AL318" s="1087"/>
      <c r="AM318" s="1099"/>
      <c r="AN318" s="372"/>
      <c r="AO318" s="1101"/>
      <c r="AP318" s="1064"/>
      <c r="AQ318" s="919"/>
      <c r="AR318" s="842"/>
      <c r="AS318" s="842"/>
      <c r="AT318" s="842"/>
      <c r="AU318" s="842"/>
      <c r="AV318" s="842"/>
      <c r="AW318" s="842"/>
      <c r="AX318" s="1103"/>
      <c r="AY318" s="1101"/>
      <c r="AZ318"/>
      <c r="BA318"/>
      <c r="BB318"/>
      <c r="BC318"/>
      <c r="BD318"/>
      <c r="BE318"/>
      <c r="BF318"/>
      <c r="BG318"/>
    </row>
    <row r="319" spans="1:59" ht="30" customHeight="1" thickBot="1">
      <c r="A319" s="1107"/>
      <c r="B319" s="1212"/>
      <c r="C319" s="1213"/>
      <c r="D319" s="1213"/>
      <c r="E319" s="1213"/>
      <c r="F319" s="1214"/>
      <c r="G319" s="1217"/>
      <c r="H319" s="1217"/>
      <c r="I319" s="1217"/>
      <c r="J319" s="1217"/>
      <c r="K319" s="1217"/>
      <c r="L319" s="1220"/>
      <c r="M319" s="1223"/>
      <c r="N319" s="1111"/>
      <c r="O319" s="1114"/>
      <c r="P319" s="1063"/>
      <c r="Q319" s="1076"/>
      <c r="R319" s="1079"/>
      <c r="S319" s="1067"/>
      <c r="T319" s="1070"/>
      <c r="U319" s="1067"/>
      <c r="V319" s="1070"/>
      <c r="W319" s="1067"/>
      <c r="X319" s="1070"/>
      <c r="Y319" s="1067"/>
      <c r="Z319" s="1070"/>
      <c r="AA319" s="1070"/>
      <c r="AB319" s="1070"/>
      <c r="AC319" s="1094"/>
      <c r="AD319" s="1073"/>
      <c r="AE319" s="1097"/>
      <c r="AF319" s="1082"/>
      <c r="AG319" s="1073"/>
      <c r="AH319" s="1091"/>
      <c r="AI319" s="1082"/>
      <c r="AJ319" s="1082"/>
      <c r="AK319" s="1085"/>
      <c r="AL319" s="1088"/>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02"/>
      <c r="AP319" s="1064"/>
      <c r="AQ319" s="920"/>
      <c r="AR319" s="842"/>
      <c r="AS319" s="842"/>
      <c r="AT319" s="842"/>
      <c r="AU319" s="842"/>
      <c r="AV319" s="842"/>
      <c r="AW319" s="842"/>
      <c r="AX319" s="1103"/>
      <c r="AY319" s="1102"/>
      <c r="AZ319"/>
      <c r="BA319"/>
      <c r="BB319"/>
      <c r="BC319"/>
      <c r="BD319"/>
      <c r="BE319"/>
      <c r="BF319"/>
      <c r="BG319"/>
    </row>
    <row r="320" spans="1:59" ht="30" customHeight="1">
      <c r="A320" s="1104">
        <v>78</v>
      </c>
      <c r="B320" s="1224" t="str">
        <f>IF(基本情報入力シート!B117="", "",基本情報入力シート!B117)</f>
        <v/>
      </c>
      <c r="C320" s="1225"/>
      <c r="D320" s="1225"/>
      <c r="E320" s="1225"/>
      <c r="F320" s="1226"/>
      <c r="G320" s="1227" t="str">
        <f>IF(基本情報入力シート!L117="", "",基本情報入力シート!L117)</f>
        <v/>
      </c>
      <c r="H320" s="1227" t="str">
        <f>IF(基本情報入力シート!Q117="", "",基本情報入力シート!Q117)</f>
        <v/>
      </c>
      <c r="I320" s="1227" t="str">
        <f>IF(基本情報入力シート!V117="", "",基本情報入力シート!V117)</f>
        <v/>
      </c>
      <c r="J320" s="1227" t="str">
        <f>IF(基本情報入力シート!W117="", "",基本情報入力シート!W117)</f>
        <v/>
      </c>
      <c r="K320" s="1227" t="str">
        <f>IF(基本情報入力シート!X117="", "",基本情報入力シート!X117)</f>
        <v/>
      </c>
      <c r="L320" s="1228" t="str">
        <f>IF(基本情報入力シート!AC117=0, "",基本情報入力シート!AC117)</f>
        <v/>
      </c>
      <c r="M320" s="1221" t="str">
        <f>IF(基本情報入力シート!AD117="", "",基本情報入力シート!AD117)</f>
        <v/>
      </c>
      <c r="N320" s="1109"/>
      <c r="O320" s="1112" t="str">
        <f>IFERROR(VLOOKUP(K320,【参考】数式用２!$A$2:$AD$48,MATCH(N320,【参考】数式用２!$C$4:$AD$4,0)+2,0),"")</f>
        <v/>
      </c>
      <c r="P320" s="1061"/>
      <c r="Q320" s="1074" t="str">
        <f>IFERROR(VLOOKUP(K320,【参考】数式用２!$A$2:$AC$48,MATCH(P320,【参考】数式用２!$C$4:$AC$4,0)+2,0),"")</f>
        <v/>
      </c>
      <c r="R320" s="1077" t="s">
        <v>301</v>
      </c>
      <c r="S320" s="1065"/>
      <c r="T320" s="1068" t="s">
        <v>385</v>
      </c>
      <c r="U320" s="1065"/>
      <c r="V320" s="1068" t="s">
        <v>386</v>
      </c>
      <c r="W320" s="1065"/>
      <c r="X320" s="1068" t="s">
        <v>385</v>
      </c>
      <c r="Y320" s="1065"/>
      <c r="Z320" s="1068" t="s">
        <v>387</v>
      </c>
      <c r="AA320" s="1068" t="s">
        <v>209</v>
      </c>
      <c r="AB320" s="1068" t="str">
        <f>IF(S320&gt;=1,(W320*12+Y320)-(S320*12+U320)+1,"")</f>
        <v/>
      </c>
      <c r="AC320" s="1092" t="s">
        <v>388</v>
      </c>
      <c r="AD320" s="1071" t="str">
        <f>IFERROR(ROUNDDOWN(ROUND(L320*Q320,0)*M320,0)*AB320,"")</f>
        <v/>
      </c>
      <c r="AE320" s="1095" t="str">
        <f>IFERROR(ROUNDDOWN(ROUNDDOWN(ROUND(L320*VLOOKUP(K320,【参考】数式用２!$A$2:$AC$48,MATCH("処遇改善加算Ⅳ",【参考】数式用２!$C$4:$O$4,0)+2,0),0)*M320,0)*AB320*0.5,0), "")</f>
        <v/>
      </c>
      <c r="AF320" s="1080"/>
      <c r="AG320" s="1071" t="str">
        <f>IF(AND(AQ320&lt;&gt;"対象外", P320&lt;&gt;""),ROUNDDOWN(ROUND(L320*VLOOKUP(K320,【参考】数式用２!$A$2:$K$48,MATCH("ベア加算あり",【参考】数式用２!$C$4:$K$4,0)+2,0),0)*M320,0)*AB320,"")</f>
        <v/>
      </c>
      <c r="AH320" s="1089"/>
      <c r="AI320" s="1080"/>
      <c r="AJ320" s="1080"/>
      <c r="AK320" s="1083"/>
      <c r="AL320" s="1086"/>
      <c r="AM320" s="682" t="str">
        <f>IF(Q320="","",IF(Q320&lt;O320,"！加算の要件上は問題ありませんが、令和６年度末の加算率と比較して、令和７年度の加算率が低くなっています。",""))</f>
        <v/>
      </c>
      <c r="AN320" s="372"/>
      <c r="AO320" s="1101" t="str">
        <f>IF(K320&lt;&gt;"","Q列に色付け","")</f>
        <v/>
      </c>
      <c r="AP320" s="1064" t="str">
        <f>IF(AND(AE320&lt;&gt;0,AE320&lt;&gt;""),IF(AF320="○","入力済","未入力"),"")</f>
        <v/>
      </c>
      <c r="AQ320" s="918" t="str">
        <f>IFERROR((VLOOKUP(N320, 【参考】数式用２!$BE$5:$BE$13, 1,FALSE)), "対象外")</f>
        <v>対象外</v>
      </c>
      <c r="AR320" s="842" t="str">
        <f>IF(AG320&lt;&gt;"",IF(AH320="○","入力済","未入力"),"")</f>
        <v/>
      </c>
      <c r="AS320" s="842" t="str">
        <f>IF(AND(P320&lt;&gt;"", AI320=""), "未入力", "入力済")</f>
        <v>入力済</v>
      </c>
      <c r="AT320" s="842" t="str">
        <f>IF(AND(P320&lt;&gt;"", P320&lt;&gt;"処遇改善加算Ⅳ", AJ320=""), "未入力", "入力済")</f>
        <v>入力済</v>
      </c>
      <c r="AU320" s="842" t="str">
        <f>IFERROR(VLOOKUP(K320, 【参考】数式用２!$BB$5:$BC$48, 2, FALSE), "")</f>
        <v/>
      </c>
      <c r="AV320" s="842" t="str">
        <f>IF(AND(P320&lt;&gt;"処遇改善加算Ⅲ",P320&lt;&gt;"処遇改善加算Ⅳ", P320&lt;&gt;"", AU320&lt;&gt;"対象外"), 1,"")</f>
        <v/>
      </c>
      <c r="AW320" s="842" t="str">
        <f>IFERROR("_"&amp;VLOOKUP(K320, 【参考】数式用２!$AG$2:$AH$48, 2, FALSE), "")</f>
        <v/>
      </c>
      <c r="AX320" s="1103" t="str">
        <f>IF(AND(P320="処遇改善加算Ⅰ", AL320=""), "未入力","入力済")</f>
        <v>入力済</v>
      </c>
      <c r="AY320" s="1100" t="str">
        <f>G320</f>
        <v/>
      </c>
      <c r="AZ320"/>
      <c r="BA320"/>
      <c r="BB320"/>
      <c r="BC320"/>
      <c r="BD320"/>
      <c r="BE320"/>
      <c r="BF320"/>
      <c r="BG320"/>
    </row>
    <row r="321" spans="1:59" ht="14.25">
      <c r="A321" s="1105"/>
      <c r="B321" s="1209"/>
      <c r="C321" s="1210"/>
      <c r="D321" s="1210"/>
      <c r="E321" s="1210"/>
      <c r="F321" s="1211"/>
      <c r="G321" s="1216"/>
      <c r="H321" s="1216"/>
      <c r="I321" s="1216"/>
      <c r="J321" s="1216"/>
      <c r="K321" s="1216"/>
      <c r="L321" s="1219"/>
      <c r="M321" s="1222"/>
      <c r="N321" s="1110"/>
      <c r="O321" s="1113"/>
      <c r="P321" s="1062"/>
      <c r="Q321" s="1075"/>
      <c r="R321" s="1078"/>
      <c r="S321" s="1066"/>
      <c r="T321" s="1069"/>
      <c r="U321" s="1066"/>
      <c r="V321" s="1069"/>
      <c r="W321" s="1066"/>
      <c r="X321" s="1069"/>
      <c r="Y321" s="1066"/>
      <c r="Z321" s="1069"/>
      <c r="AA321" s="1069"/>
      <c r="AB321" s="1069"/>
      <c r="AC321" s="1093"/>
      <c r="AD321" s="1072"/>
      <c r="AE321" s="1096"/>
      <c r="AF321" s="1081"/>
      <c r="AG321" s="1072"/>
      <c r="AH321" s="1090"/>
      <c r="AI321" s="1081"/>
      <c r="AJ321" s="1081"/>
      <c r="AK321" s="1084"/>
      <c r="AL321" s="1087"/>
      <c r="AM321" s="1098"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01"/>
      <c r="AP321" s="1064"/>
      <c r="AQ321" s="919"/>
      <c r="AR321" s="842"/>
      <c r="AS321" s="842"/>
      <c r="AT321" s="842"/>
      <c r="AU321" s="842"/>
      <c r="AV321" s="842"/>
      <c r="AW321" s="842"/>
      <c r="AX321" s="1103"/>
      <c r="AY321" s="1101"/>
      <c r="AZ321"/>
      <c r="BA321"/>
      <c r="BB321"/>
      <c r="BC321"/>
      <c r="BD321"/>
      <c r="BE321"/>
      <c r="BF321"/>
      <c r="BG321"/>
    </row>
    <row r="322" spans="1:59" ht="14.25">
      <c r="A322" s="1106"/>
      <c r="B322" s="1209"/>
      <c r="C322" s="1210"/>
      <c r="D322" s="1210"/>
      <c r="E322" s="1210"/>
      <c r="F322" s="1211"/>
      <c r="G322" s="1216"/>
      <c r="H322" s="1216"/>
      <c r="I322" s="1216"/>
      <c r="J322" s="1216"/>
      <c r="K322" s="1216"/>
      <c r="L322" s="1219"/>
      <c r="M322" s="1222"/>
      <c r="N322" s="1110"/>
      <c r="O322" s="1113"/>
      <c r="P322" s="1062"/>
      <c r="Q322" s="1075"/>
      <c r="R322" s="1078"/>
      <c r="S322" s="1066"/>
      <c r="T322" s="1069"/>
      <c r="U322" s="1066"/>
      <c r="V322" s="1069"/>
      <c r="W322" s="1066"/>
      <c r="X322" s="1069"/>
      <c r="Y322" s="1066"/>
      <c r="Z322" s="1069"/>
      <c r="AA322" s="1069"/>
      <c r="AB322" s="1069"/>
      <c r="AC322" s="1093"/>
      <c r="AD322" s="1072"/>
      <c r="AE322" s="1096"/>
      <c r="AF322" s="1081"/>
      <c r="AG322" s="1072"/>
      <c r="AH322" s="1090"/>
      <c r="AI322" s="1081"/>
      <c r="AJ322" s="1081"/>
      <c r="AK322" s="1084"/>
      <c r="AL322" s="1087"/>
      <c r="AM322" s="1099"/>
      <c r="AN322" s="372"/>
      <c r="AO322" s="1101"/>
      <c r="AP322" s="1064"/>
      <c r="AQ322" s="919"/>
      <c r="AR322" s="842"/>
      <c r="AS322" s="842"/>
      <c r="AT322" s="842"/>
      <c r="AU322" s="842"/>
      <c r="AV322" s="842"/>
      <c r="AW322" s="842"/>
      <c r="AX322" s="1103"/>
      <c r="AY322" s="1101"/>
      <c r="AZ322"/>
      <c r="BA322"/>
      <c r="BB322"/>
      <c r="BC322"/>
      <c r="BD322"/>
      <c r="BE322"/>
      <c r="BF322"/>
      <c r="BG322"/>
    </row>
    <row r="323" spans="1:59" ht="30" customHeight="1" thickBot="1">
      <c r="A323" s="1107"/>
      <c r="B323" s="1212"/>
      <c r="C323" s="1213"/>
      <c r="D323" s="1213"/>
      <c r="E323" s="1213"/>
      <c r="F323" s="1214"/>
      <c r="G323" s="1217"/>
      <c r="H323" s="1217"/>
      <c r="I323" s="1217"/>
      <c r="J323" s="1217"/>
      <c r="K323" s="1217"/>
      <c r="L323" s="1220"/>
      <c r="M323" s="1223"/>
      <c r="N323" s="1111"/>
      <c r="O323" s="1114"/>
      <c r="P323" s="1063"/>
      <c r="Q323" s="1076"/>
      <c r="R323" s="1079"/>
      <c r="S323" s="1067"/>
      <c r="T323" s="1070"/>
      <c r="U323" s="1067"/>
      <c r="V323" s="1070"/>
      <c r="W323" s="1067"/>
      <c r="X323" s="1070"/>
      <c r="Y323" s="1067"/>
      <c r="Z323" s="1070"/>
      <c r="AA323" s="1070"/>
      <c r="AB323" s="1070"/>
      <c r="AC323" s="1094"/>
      <c r="AD323" s="1073"/>
      <c r="AE323" s="1097"/>
      <c r="AF323" s="1082"/>
      <c r="AG323" s="1073"/>
      <c r="AH323" s="1091"/>
      <c r="AI323" s="1082"/>
      <c r="AJ323" s="1082"/>
      <c r="AK323" s="1085"/>
      <c r="AL323" s="1088"/>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02"/>
      <c r="AP323" s="1064"/>
      <c r="AQ323" s="920"/>
      <c r="AR323" s="842"/>
      <c r="AS323" s="842"/>
      <c r="AT323" s="842"/>
      <c r="AU323" s="842"/>
      <c r="AV323" s="842"/>
      <c r="AW323" s="842"/>
      <c r="AX323" s="1103"/>
      <c r="AY323" s="1102"/>
      <c r="AZ323"/>
      <c r="BA323"/>
      <c r="BB323"/>
      <c r="BC323"/>
      <c r="BD323"/>
      <c r="BE323"/>
      <c r="BF323"/>
      <c r="BG323"/>
    </row>
    <row r="324" spans="1:59" ht="30" customHeight="1">
      <c r="A324" s="1104">
        <v>79</v>
      </c>
      <c r="B324" s="1224" t="str">
        <f>IF(基本情報入力シート!B118="", "",基本情報入力シート!B118)</f>
        <v/>
      </c>
      <c r="C324" s="1225"/>
      <c r="D324" s="1225"/>
      <c r="E324" s="1225"/>
      <c r="F324" s="1226"/>
      <c r="G324" s="1227" t="str">
        <f>IF(基本情報入力シート!L118="", "",基本情報入力シート!L118)</f>
        <v/>
      </c>
      <c r="H324" s="1227" t="str">
        <f>IF(基本情報入力シート!Q118="", "",基本情報入力シート!Q118)</f>
        <v/>
      </c>
      <c r="I324" s="1227" t="str">
        <f>IF(基本情報入力シート!V118="", "",基本情報入力シート!V118)</f>
        <v/>
      </c>
      <c r="J324" s="1227" t="str">
        <f>IF(基本情報入力シート!W118="", "",基本情報入力シート!W118)</f>
        <v/>
      </c>
      <c r="K324" s="1227" t="str">
        <f>IF(基本情報入力シート!X118="", "",基本情報入力シート!X118)</f>
        <v/>
      </c>
      <c r="L324" s="1228" t="str">
        <f>IF(基本情報入力シート!AC118=0, "",基本情報入力シート!AC118)</f>
        <v/>
      </c>
      <c r="M324" s="1221" t="str">
        <f>IF(基本情報入力シート!AD118="", "",基本情報入力シート!AD118)</f>
        <v/>
      </c>
      <c r="N324" s="1109"/>
      <c r="O324" s="1112" t="str">
        <f>IFERROR(VLOOKUP(K324,【参考】数式用２!$A$2:$AD$48,MATCH(N324,【参考】数式用２!$C$4:$AD$4,0)+2,0),"")</f>
        <v/>
      </c>
      <c r="P324" s="1061"/>
      <c r="Q324" s="1074" t="str">
        <f>IFERROR(VLOOKUP(K324,【参考】数式用２!$A$2:$AC$48,MATCH(P324,【参考】数式用２!$C$4:$AC$4,0)+2,0),"")</f>
        <v/>
      </c>
      <c r="R324" s="1077" t="s">
        <v>301</v>
      </c>
      <c r="S324" s="1065"/>
      <c r="T324" s="1068" t="s">
        <v>385</v>
      </c>
      <c r="U324" s="1065"/>
      <c r="V324" s="1068" t="s">
        <v>386</v>
      </c>
      <c r="W324" s="1065"/>
      <c r="X324" s="1068" t="s">
        <v>385</v>
      </c>
      <c r="Y324" s="1065"/>
      <c r="Z324" s="1068" t="s">
        <v>387</v>
      </c>
      <c r="AA324" s="1068" t="s">
        <v>209</v>
      </c>
      <c r="AB324" s="1068" t="str">
        <f>IF(S324&gt;=1,(W324*12+Y324)-(S324*12+U324)+1,"")</f>
        <v/>
      </c>
      <c r="AC324" s="1092" t="s">
        <v>388</v>
      </c>
      <c r="AD324" s="1071" t="str">
        <f>IFERROR(ROUNDDOWN(ROUND(L324*Q324,0)*M324,0)*AB324,"")</f>
        <v/>
      </c>
      <c r="AE324" s="1095" t="str">
        <f>IFERROR(ROUNDDOWN(ROUNDDOWN(ROUND(L324*VLOOKUP(K324,【参考】数式用２!$A$2:$AC$48,MATCH("処遇改善加算Ⅳ",【参考】数式用２!$C$4:$O$4,0)+2,0),0)*M324,0)*AB324*0.5,0), "")</f>
        <v/>
      </c>
      <c r="AF324" s="1080"/>
      <c r="AG324" s="1071" t="str">
        <f>IF(AND(AQ324&lt;&gt;"対象外", P324&lt;&gt;""),ROUNDDOWN(ROUND(L324*VLOOKUP(K324,【参考】数式用２!$A$2:$K$48,MATCH("ベア加算あり",【参考】数式用２!$C$4:$K$4,0)+2,0),0)*M324,0)*AB324,"")</f>
        <v/>
      </c>
      <c r="AH324" s="1089"/>
      <c r="AI324" s="1080"/>
      <c r="AJ324" s="1080"/>
      <c r="AK324" s="1083"/>
      <c r="AL324" s="1086"/>
      <c r="AM324" s="682" t="str">
        <f>IF(Q324="","",IF(Q324&lt;O324,"！加算の要件上は問題ありませんが、令和６年度末の加算率と比較して、令和７年度の加算率が低くなっています。",""))</f>
        <v/>
      </c>
      <c r="AN324" s="372"/>
      <c r="AO324" s="1100" t="str">
        <f>IF(K324&lt;&gt;"","Q列に色付け","")</f>
        <v/>
      </c>
      <c r="AP324" s="1064" t="str">
        <f>IF(AND(AE324&lt;&gt;0,AE324&lt;&gt;""),IF(AF324="○","入力済","未入力"),"")</f>
        <v/>
      </c>
      <c r="AQ324" s="918" t="str">
        <f>IFERROR((VLOOKUP(N324, 【参考】数式用２!$BE$5:$BE$13, 1,FALSE)), "対象外")</f>
        <v>対象外</v>
      </c>
      <c r="AR324" s="842" t="str">
        <f>IF(AG324&lt;&gt;"",IF(AH324="○","入力済","未入力"),"")</f>
        <v/>
      </c>
      <c r="AS324" s="842" t="str">
        <f>IF(AND(P324&lt;&gt;"", AI324=""), "未入力", "入力済")</f>
        <v>入力済</v>
      </c>
      <c r="AT324" s="842" t="str">
        <f>IF(AND(P324&lt;&gt;"", P324&lt;&gt;"処遇改善加算Ⅳ", AJ324=""), "未入力", "入力済")</f>
        <v>入力済</v>
      </c>
      <c r="AU324" s="842" t="str">
        <f>IFERROR(VLOOKUP(K324, 【参考】数式用２!$BB$5:$BC$48, 2, FALSE), "")</f>
        <v/>
      </c>
      <c r="AV324" s="842" t="str">
        <f>IF(AND(P324&lt;&gt;"処遇改善加算Ⅲ",P324&lt;&gt;"処遇改善加算Ⅳ", P324&lt;&gt;"", AU324&lt;&gt;"対象外"), 1,"")</f>
        <v/>
      </c>
      <c r="AW324" s="842" t="str">
        <f>IFERROR("_"&amp;VLOOKUP(K324, 【参考】数式用２!$AG$2:$AH$48, 2, FALSE), "")</f>
        <v/>
      </c>
      <c r="AX324" s="1103" t="str">
        <f>IF(AND(P324="処遇改善加算Ⅰ", AL324=""), "未入力","入力済")</f>
        <v>入力済</v>
      </c>
      <c r="AY324" s="1100" t="str">
        <f>G324</f>
        <v/>
      </c>
      <c r="AZ324"/>
      <c r="BA324"/>
      <c r="BB324"/>
      <c r="BC324"/>
      <c r="BD324"/>
      <c r="BE324"/>
      <c r="BF324"/>
      <c r="BG324"/>
    </row>
    <row r="325" spans="1:59" ht="14.25">
      <c r="A325" s="1105"/>
      <c r="B325" s="1209"/>
      <c r="C325" s="1210"/>
      <c r="D325" s="1210"/>
      <c r="E325" s="1210"/>
      <c r="F325" s="1211"/>
      <c r="G325" s="1216"/>
      <c r="H325" s="1216"/>
      <c r="I325" s="1216"/>
      <c r="J325" s="1216"/>
      <c r="K325" s="1216"/>
      <c r="L325" s="1219"/>
      <c r="M325" s="1222"/>
      <c r="N325" s="1110"/>
      <c r="O325" s="1113"/>
      <c r="P325" s="1062"/>
      <c r="Q325" s="1075"/>
      <c r="R325" s="1078"/>
      <c r="S325" s="1066"/>
      <c r="T325" s="1069"/>
      <c r="U325" s="1066"/>
      <c r="V325" s="1069"/>
      <c r="W325" s="1066"/>
      <c r="X325" s="1069"/>
      <c r="Y325" s="1066"/>
      <c r="Z325" s="1069"/>
      <c r="AA325" s="1069"/>
      <c r="AB325" s="1069"/>
      <c r="AC325" s="1093"/>
      <c r="AD325" s="1072"/>
      <c r="AE325" s="1096"/>
      <c r="AF325" s="1081"/>
      <c r="AG325" s="1072"/>
      <c r="AH325" s="1090"/>
      <c r="AI325" s="1081"/>
      <c r="AJ325" s="1081"/>
      <c r="AK325" s="1084"/>
      <c r="AL325" s="1087"/>
      <c r="AM325" s="1098"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01"/>
      <c r="AP325" s="1064"/>
      <c r="AQ325" s="919"/>
      <c r="AR325" s="842"/>
      <c r="AS325" s="842"/>
      <c r="AT325" s="842"/>
      <c r="AU325" s="842"/>
      <c r="AV325" s="842"/>
      <c r="AW325" s="842"/>
      <c r="AX325" s="1103"/>
      <c r="AY325" s="1101"/>
      <c r="AZ325"/>
      <c r="BA325"/>
      <c r="BB325"/>
      <c r="BC325"/>
      <c r="BD325"/>
      <c r="BE325"/>
      <c r="BF325"/>
      <c r="BG325"/>
    </row>
    <row r="326" spans="1:59" ht="14.25">
      <c r="A326" s="1106"/>
      <c r="B326" s="1209"/>
      <c r="C326" s="1210"/>
      <c r="D326" s="1210"/>
      <c r="E326" s="1210"/>
      <c r="F326" s="1211"/>
      <c r="G326" s="1216"/>
      <c r="H326" s="1216"/>
      <c r="I326" s="1216"/>
      <c r="J326" s="1216"/>
      <c r="K326" s="1216"/>
      <c r="L326" s="1219"/>
      <c r="M326" s="1222"/>
      <c r="N326" s="1110"/>
      <c r="O326" s="1113"/>
      <c r="P326" s="1062"/>
      <c r="Q326" s="1075"/>
      <c r="R326" s="1078"/>
      <c r="S326" s="1066"/>
      <c r="T326" s="1069"/>
      <c r="U326" s="1066"/>
      <c r="V326" s="1069"/>
      <c r="W326" s="1066"/>
      <c r="X326" s="1069"/>
      <c r="Y326" s="1066"/>
      <c r="Z326" s="1069"/>
      <c r="AA326" s="1069"/>
      <c r="AB326" s="1069"/>
      <c r="AC326" s="1093"/>
      <c r="AD326" s="1072"/>
      <c r="AE326" s="1096"/>
      <c r="AF326" s="1081"/>
      <c r="AG326" s="1072"/>
      <c r="AH326" s="1090"/>
      <c r="AI326" s="1081"/>
      <c r="AJ326" s="1081"/>
      <c r="AK326" s="1084"/>
      <c r="AL326" s="1087"/>
      <c r="AM326" s="1099"/>
      <c r="AN326" s="372"/>
      <c r="AO326" s="1101"/>
      <c r="AP326" s="1064"/>
      <c r="AQ326" s="919"/>
      <c r="AR326" s="842"/>
      <c r="AS326" s="842"/>
      <c r="AT326" s="842"/>
      <c r="AU326" s="842"/>
      <c r="AV326" s="842"/>
      <c r="AW326" s="842"/>
      <c r="AX326" s="1103"/>
      <c r="AY326" s="1101"/>
      <c r="AZ326"/>
      <c r="BA326"/>
      <c r="BB326"/>
      <c r="BC326"/>
      <c r="BD326"/>
      <c r="BE326"/>
      <c r="BF326"/>
      <c r="BG326"/>
    </row>
    <row r="327" spans="1:59" ht="30" customHeight="1" thickBot="1">
      <c r="A327" s="1107"/>
      <c r="B327" s="1212"/>
      <c r="C327" s="1213"/>
      <c r="D327" s="1213"/>
      <c r="E327" s="1213"/>
      <c r="F327" s="1214"/>
      <c r="G327" s="1217"/>
      <c r="H327" s="1217"/>
      <c r="I327" s="1217"/>
      <c r="J327" s="1217"/>
      <c r="K327" s="1217"/>
      <c r="L327" s="1220"/>
      <c r="M327" s="1223"/>
      <c r="N327" s="1111"/>
      <c r="O327" s="1114"/>
      <c r="P327" s="1063"/>
      <c r="Q327" s="1076"/>
      <c r="R327" s="1079"/>
      <c r="S327" s="1067"/>
      <c r="T327" s="1070"/>
      <c r="U327" s="1067"/>
      <c r="V327" s="1070"/>
      <c r="W327" s="1067"/>
      <c r="X327" s="1070"/>
      <c r="Y327" s="1067"/>
      <c r="Z327" s="1070"/>
      <c r="AA327" s="1070"/>
      <c r="AB327" s="1070"/>
      <c r="AC327" s="1094"/>
      <c r="AD327" s="1073"/>
      <c r="AE327" s="1097"/>
      <c r="AF327" s="1082"/>
      <c r="AG327" s="1073"/>
      <c r="AH327" s="1091"/>
      <c r="AI327" s="1082"/>
      <c r="AJ327" s="1082"/>
      <c r="AK327" s="1085"/>
      <c r="AL327" s="1088"/>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02"/>
      <c r="AP327" s="1064"/>
      <c r="AQ327" s="920"/>
      <c r="AR327" s="842"/>
      <c r="AS327" s="842"/>
      <c r="AT327" s="842"/>
      <c r="AU327" s="842"/>
      <c r="AV327" s="842"/>
      <c r="AW327" s="842"/>
      <c r="AX327" s="1103"/>
      <c r="AY327" s="1102"/>
      <c r="AZ327"/>
      <c r="BA327"/>
      <c r="BB327"/>
      <c r="BC327"/>
      <c r="BD327"/>
      <c r="BE327"/>
      <c r="BF327"/>
      <c r="BG327"/>
    </row>
    <row r="328" spans="1:59" ht="30" customHeight="1">
      <c r="A328" s="1104">
        <v>80</v>
      </c>
      <c r="B328" s="1224" t="str">
        <f>IF(基本情報入力シート!B119="", "",基本情報入力シート!B119)</f>
        <v/>
      </c>
      <c r="C328" s="1225"/>
      <c r="D328" s="1225"/>
      <c r="E328" s="1225"/>
      <c r="F328" s="1226"/>
      <c r="G328" s="1227" t="str">
        <f>IF(基本情報入力シート!L119="", "",基本情報入力シート!L119)</f>
        <v/>
      </c>
      <c r="H328" s="1227" t="str">
        <f>IF(基本情報入力シート!Q119="", "",基本情報入力シート!Q119)</f>
        <v/>
      </c>
      <c r="I328" s="1227" t="str">
        <f>IF(基本情報入力シート!V119="", "",基本情報入力シート!V119)</f>
        <v/>
      </c>
      <c r="J328" s="1227" t="str">
        <f>IF(基本情報入力シート!W119="", "",基本情報入力シート!W119)</f>
        <v/>
      </c>
      <c r="K328" s="1227" t="str">
        <f>IF(基本情報入力シート!X119="", "",基本情報入力シート!X119)</f>
        <v/>
      </c>
      <c r="L328" s="1228" t="str">
        <f>IF(基本情報入力シート!AC119=0, "",基本情報入力シート!AC119)</f>
        <v/>
      </c>
      <c r="M328" s="1221" t="str">
        <f>IF(基本情報入力シート!AD119="", "",基本情報入力シート!AD119)</f>
        <v/>
      </c>
      <c r="N328" s="1109"/>
      <c r="O328" s="1112" t="str">
        <f>IFERROR(VLOOKUP(K328,【参考】数式用２!$A$2:$AD$48,MATCH(N328,【参考】数式用２!$C$4:$AD$4,0)+2,0),"")</f>
        <v/>
      </c>
      <c r="P328" s="1061"/>
      <c r="Q328" s="1074" t="str">
        <f>IFERROR(VLOOKUP(K328,【参考】数式用２!$A$2:$AC$48,MATCH(P328,【参考】数式用２!$C$4:$AC$4,0)+2,0),"")</f>
        <v/>
      </c>
      <c r="R328" s="1077" t="s">
        <v>301</v>
      </c>
      <c r="S328" s="1065"/>
      <c r="T328" s="1068" t="s">
        <v>385</v>
      </c>
      <c r="U328" s="1065"/>
      <c r="V328" s="1068" t="s">
        <v>386</v>
      </c>
      <c r="W328" s="1065"/>
      <c r="X328" s="1068" t="s">
        <v>385</v>
      </c>
      <c r="Y328" s="1065"/>
      <c r="Z328" s="1068" t="s">
        <v>387</v>
      </c>
      <c r="AA328" s="1068" t="s">
        <v>209</v>
      </c>
      <c r="AB328" s="1068" t="str">
        <f>IF(S328&gt;=1,(W328*12+Y328)-(S328*12+U328)+1,"")</f>
        <v/>
      </c>
      <c r="AC328" s="1092" t="s">
        <v>388</v>
      </c>
      <c r="AD328" s="1071" t="str">
        <f>IFERROR(ROUNDDOWN(ROUND(L328*Q328,0)*M328,0)*AB328,"")</f>
        <v/>
      </c>
      <c r="AE328" s="1095" t="str">
        <f>IFERROR(ROUNDDOWN(ROUNDDOWN(ROUND(L328*VLOOKUP(K328,【参考】数式用２!$A$2:$AC$48,MATCH("処遇改善加算Ⅳ",【参考】数式用２!$C$4:$O$4,0)+2,0),0)*M328,0)*AB328*0.5,0), "")</f>
        <v/>
      </c>
      <c r="AF328" s="1080"/>
      <c r="AG328" s="1071" t="str">
        <f>IF(AND(AQ328&lt;&gt;"対象外", P328&lt;&gt;""),ROUNDDOWN(ROUND(L328*VLOOKUP(K328,【参考】数式用２!$A$2:$K$48,MATCH("ベア加算あり",【参考】数式用２!$C$4:$K$4,0)+2,0),0)*M328,0)*AB328,"")</f>
        <v/>
      </c>
      <c r="AH328" s="1089"/>
      <c r="AI328" s="1080"/>
      <c r="AJ328" s="1080"/>
      <c r="AK328" s="1083"/>
      <c r="AL328" s="1086"/>
      <c r="AM328" s="682" t="str">
        <f>IF(Q328="","",IF(Q328&lt;O328,"！加算の要件上は問題ありませんが、令和６年度末の加算率と比較して、令和７年度の加算率が低くなっています。",""))</f>
        <v/>
      </c>
      <c r="AN328" s="372"/>
      <c r="AO328" s="1101" t="str">
        <f>IF(K328&lt;&gt;"","Q列に色付け","")</f>
        <v/>
      </c>
      <c r="AP328" s="1064" t="str">
        <f>IF(AND(AE328&lt;&gt;0,AE328&lt;&gt;""),IF(AF328="○","入力済","未入力"),"")</f>
        <v/>
      </c>
      <c r="AQ328" s="918" t="str">
        <f>IFERROR((VLOOKUP(N328, 【参考】数式用２!$BE$5:$BE$13, 1,FALSE)), "対象外")</f>
        <v>対象外</v>
      </c>
      <c r="AR328" s="842" t="str">
        <f>IF(AG328&lt;&gt;"",IF(AH328="○","入力済","未入力"),"")</f>
        <v/>
      </c>
      <c r="AS328" s="842" t="str">
        <f>IF(AND(P328&lt;&gt;"", AI328=""), "未入力", "入力済")</f>
        <v>入力済</v>
      </c>
      <c r="AT328" s="842" t="str">
        <f>IF(AND(P328&lt;&gt;"", P328&lt;&gt;"処遇改善加算Ⅳ", AJ328=""), "未入力", "入力済")</f>
        <v>入力済</v>
      </c>
      <c r="AU328" s="842" t="str">
        <f>IFERROR(VLOOKUP(K328, 【参考】数式用２!$BB$5:$BC$48, 2, FALSE), "")</f>
        <v/>
      </c>
      <c r="AV328" s="842" t="str">
        <f>IF(AND(P328&lt;&gt;"処遇改善加算Ⅲ",P328&lt;&gt;"処遇改善加算Ⅳ", P328&lt;&gt;"", AU328&lt;&gt;"対象外"), 1,"")</f>
        <v/>
      </c>
      <c r="AW328" s="842" t="str">
        <f>IFERROR("_"&amp;VLOOKUP(K328, 【参考】数式用２!$AG$2:$AH$48, 2, FALSE), "")</f>
        <v/>
      </c>
      <c r="AX328" s="1103" t="str">
        <f>IF(AND(P328="処遇改善加算Ⅰ", AL328=""), "未入力","入力済")</f>
        <v>入力済</v>
      </c>
      <c r="AY328" s="1100" t="str">
        <f>G328</f>
        <v/>
      </c>
      <c r="AZ328"/>
      <c r="BA328"/>
      <c r="BB328"/>
      <c r="BC328"/>
      <c r="BD328"/>
      <c r="BE328"/>
      <c r="BF328"/>
      <c r="BG328"/>
    </row>
    <row r="329" spans="1:59" ht="14.25">
      <c r="A329" s="1105"/>
      <c r="B329" s="1209"/>
      <c r="C329" s="1210"/>
      <c r="D329" s="1210"/>
      <c r="E329" s="1210"/>
      <c r="F329" s="1211"/>
      <c r="G329" s="1216"/>
      <c r="H329" s="1216"/>
      <c r="I329" s="1216"/>
      <c r="J329" s="1216"/>
      <c r="K329" s="1216"/>
      <c r="L329" s="1219"/>
      <c r="M329" s="1222"/>
      <c r="N329" s="1110"/>
      <c r="O329" s="1113"/>
      <c r="P329" s="1062"/>
      <c r="Q329" s="1075"/>
      <c r="R329" s="1078"/>
      <c r="S329" s="1066"/>
      <c r="T329" s="1069"/>
      <c r="U329" s="1066"/>
      <c r="V329" s="1069"/>
      <c r="W329" s="1066"/>
      <c r="X329" s="1069"/>
      <c r="Y329" s="1066"/>
      <c r="Z329" s="1069"/>
      <c r="AA329" s="1069"/>
      <c r="AB329" s="1069"/>
      <c r="AC329" s="1093"/>
      <c r="AD329" s="1072"/>
      <c r="AE329" s="1096"/>
      <c r="AF329" s="1081"/>
      <c r="AG329" s="1072"/>
      <c r="AH329" s="1090"/>
      <c r="AI329" s="1081"/>
      <c r="AJ329" s="1081"/>
      <c r="AK329" s="1084"/>
      <c r="AL329" s="1087"/>
      <c r="AM329" s="1098"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01"/>
      <c r="AP329" s="1064"/>
      <c r="AQ329" s="919"/>
      <c r="AR329" s="842"/>
      <c r="AS329" s="842"/>
      <c r="AT329" s="842"/>
      <c r="AU329" s="842"/>
      <c r="AV329" s="842"/>
      <c r="AW329" s="842"/>
      <c r="AX329" s="1103"/>
      <c r="AY329" s="1101"/>
      <c r="AZ329"/>
      <c r="BA329"/>
      <c r="BB329"/>
      <c r="BC329"/>
      <c r="BD329"/>
      <c r="BE329"/>
      <c r="BF329"/>
      <c r="BG329"/>
    </row>
    <row r="330" spans="1:59" ht="14.25">
      <c r="A330" s="1106"/>
      <c r="B330" s="1209"/>
      <c r="C330" s="1210"/>
      <c r="D330" s="1210"/>
      <c r="E330" s="1210"/>
      <c r="F330" s="1211"/>
      <c r="G330" s="1216"/>
      <c r="H330" s="1216"/>
      <c r="I330" s="1216"/>
      <c r="J330" s="1216"/>
      <c r="K330" s="1216"/>
      <c r="L330" s="1219"/>
      <c r="M330" s="1222"/>
      <c r="N330" s="1110"/>
      <c r="O330" s="1113"/>
      <c r="P330" s="1062"/>
      <c r="Q330" s="1075"/>
      <c r="R330" s="1078"/>
      <c r="S330" s="1066"/>
      <c r="T330" s="1069"/>
      <c r="U330" s="1066"/>
      <c r="V330" s="1069"/>
      <c r="W330" s="1066"/>
      <c r="X330" s="1069"/>
      <c r="Y330" s="1066"/>
      <c r="Z330" s="1069"/>
      <c r="AA330" s="1069"/>
      <c r="AB330" s="1069"/>
      <c r="AC330" s="1093"/>
      <c r="AD330" s="1072"/>
      <c r="AE330" s="1096"/>
      <c r="AF330" s="1081"/>
      <c r="AG330" s="1072"/>
      <c r="AH330" s="1090"/>
      <c r="AI330" s="1081"/>
      <c r="AJ330" s="1081"/>
      <c r="AK330" s="1084"/>
      <c r="AL330" s="1087"/>
      <c r="AM330" s="1099"/>
      <c r="AN330" s="372"/>
      <c r="AO330" s="1101"/>
      <c r="AP330" s="1064"/>
      <c r="AQ330" s="919"/>
      <c r="AR330" s="842"/>
      <c r="AS330" s="842"/>
      <c r="AT330" s="842"/>
      <c r="AU330" s="842"/>
      <c r="AV330" s="842"/>
      <c r="AW330" s="842"/>
      <c r="AX330" s="1103"/>
      <c r="AY330" s="1101"/>
      <c r="AZ330"/>
      <c r="BA330"/>
      <c r="BB330"/>
      <c r="BC330"/>
      <c r="BD330"/>
      <c r="BE330"/>
      <c r="BF330"/>
      <c r="BG330"/>
    </row>
    <row r="331" spans="1:59" ht="30" customHeight="1" thickBot="1">
      <c r="A331" s="1107"/>
      <c r="B331" s="1212"/>
      <c r="C331" s="1213"/>
      <c r="D331" s="1213"/>
      <c r="E331" s="1213"/>
      <c r="F331" s="1214"/>
      <c r="G331" s="1217"/>
      <c r="H331" s="1217"/>
      <c r="I331" s="1217"/>
      <c r="J331" s="1217"/>
      <c r="K331" s="1217"/>
      <c r="L331" s="1220"/>
      <c r="M331" s="1223"/>
      <c r="N331" s="1111"/>
      <c r="O331" s="1114"/>
      <c r="P331" s="1063"/>
      <c r="Q331" s="1076"/>
      <c r="R331" s="1079"/>
      <c r="S331" s="1067"/>
      <c r="T331" s="1070"/>
      <c r="U331" s="1067"/>
      <c r="V331" s="1070"/>
      <c r="W331" s="1067"/>
      <c r="X331" s="1070"/>
      <c r="Y331" s="1067"/>
      <c r="Z331" s="1070"/>
      <c r="AA331" s="1070"/>
      <c r="AB331" s="1070"/>
      <c r="AC331" s="1094"/>
      <c r="AD331" s="1073"/>
      <c r="AE331" s="1097"/>
      <c r="AF331" s="1082"/>
      <c r="AG331" s="1073"/>
      <c r="AH331" s="1091"/>
      <c r="AI331" s="1082"/>
      <c r="AJ331" s="1082"/>
      <c r="AK331" s="1085"/>
      <c r="AL331" s="1088"/>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01"/>
      <c r="AP331" s="1064"/>
      <c r="AQ331" s="920"/>
      <c r="AR331" s="842"/>
      <c r="AS331" s="842"/>
      <c r="AT331" s="842"/>
      <c r="AU331" s="842"/>
      <c r="AV331" s="842"/>
      <c r="AW331" s="842"/>
      <c r="AX331" s="1103"/>
      <c r="AY331" s="1102"/>
      <c r="AZ331"/>
      <c r="BA331"/>
      <c r="BB331"/>
      <c r="BC331"/>
      <c r="BD331"/>
      <c r="BE331"/>
      <c r="BF331"/>
      <c r="BG331"/>
    </row>
    <row r="332" spans="1:59" ht="30" customHeight="1">
      <c r="A332" s="1104">
        <v>81</v>
      </c>
      <c r="B332" s="1224" t="str">
        <f>IF(基本情報入力シート!B120="", "",基本情報入力シート!B120)</f>
        <v/>
      </c>
      <c r="C332" s="1225"/>
      <c r="D332" s="1225"/>
      <c r="E332" s="1225"/>
      <c r="F332" s="1226"/>
      <c r="G332" s="1227" t="str">
        <f>IF(基本情報入力シート!L120="", "",基本情報入力シート!L120)</f>
        <v/>
      </c>
      <c r="H332" s="1227" t="str">
        <f>IF(基本情報入力シート!Q120="", "",基本情報入力シート!Q120)</f>
        <v/>
      </c>
      <c r="I332" s="1227" t="str">
        <f>IF(基本情報入力シート!V120="", "",基本情報入力シート!V120)</f>
        <v/>
      </c>
      <c r="J332" s="1227" t="str">
        <f>IF(基本情報入力シート!W120="", "",基本情報入力シート!W120)</f>
        <v/>
      </c>
      <c r="K332" s="1227" t="str">
        <f>IF(基本情報入力シート!X120="", "",基本情報入力シート!X120)</f>
        <v/>
      </c>
      <c r="L332" s="1228" t="str">
        <f>IF(基本情報入力シート!AC120=0, "",基本情報入力シート!AC120)</f>
        <v/>
      </c>
      <c r="M332" s="1221" t="str">
        <f>IF(基本情報入力シート!AD120="", "",基本情報入力シート!AD120)</f>
        <v/>
      </c>
      <c r="N332" s="1109"/>
      <c r="O332" s="1112" t="str">
        <f>IFERROR(VLOOKUP(K332,【参考】数式用２!$A$2:$AD$48,MATCH(N332,【参考】数式用２!$C$4:$AD$4,0)+2,0),"")</f>
        <v/>
      </c>
      <c r="P332" s="1061"/>
      <c r="Q332" s="1074" t="str">
        <f>IFERROR(VLOOKUP(K332,【参考】数式用２!$A$2:$AC$48,MATCH(P332,【参考】数式用２!$C$4:$AC$4,0)+2,0),"")</f>
        <v/>
      </c>
      <c r="R332" s="1077" t="s">
        <v>301</v>
      </c>
      <c r="S332" s="1065"/>
      <c r="T332" s="1068" t="s">
        <v>385</v>
      </c>
      <c r="U332" s="1065"/>
      <c r="V332" s="1068" t="s">
        <v>386</v>
      </c>
      <c r="W332" s="1065"/>
      <c r="X332" s="1068" t="s">
        <v>385</v>
      </c>
      <c r="Y332" s="1065"/>
      <c r="Z332" s="1068" t="s">
        <v>387</v>
      </c>
      <c r="AA332" s="1068" t="s">
        <v>209</v>
      </c>
      <c r="AB332" s="1068" t="str">
        <f>IF(S332&gt;=1,(W332*12+Y332)-(S332*12+U332)+1,"")</f>
        <v/>
      </c>
      <c r="AC332" s="1092" t="s">
        <v>388</v>
      </c>
      <c r="AD332" s="1071" t="str">
        <f>IFERROR(ROUNDDOWN(ROUND(L332*Q332,0)*M332,0)*AB332,"")</f>
        <v/>
      </c>
      <c r="AE332" s="1095" t="str">
        <f>IFERROR(ROUNDDOWN(ROUNDDOWN(ROUND(L332*VLOOKUP(K332,【参考】数式用２!$A$2:$AC$48,MATCH("処遇改善加算Ⅳ",【参考】数式用２!$C$4:$O$4,0)+2,0),0)*M332,0)*AB332*0.5,0), "")</f>
        <v/>
      </c>
      <c r="AF332" s="1080"/>
      <c r="AG332" s="1071" t="str">
        <f>IF(AND(AQ332&lt;&gt;"対象外", P332&lt;&gt;""),ROUNDDOWN(ROUND(L332*VLOOKUP(K332,【参考】数式用２!$A$2:$K$48,MATCH("ベア加算あり",【参考】数式用２!$C$4:$K$4,0)+2,0),0)*M332,0)*AB332,"")</f>
        <v/>
      </c>
      <c r="AH332" s="1089"/>
      <c r="AI332" s="1080"/>
      <c r="AJ332" s="1080"/>
      <c r="AK332" s="1083"/>
      <c r="AL332" s="1086"/>
      <c r="AM332" s="682" t="str">
        <f>IF(Q332="","",IF(Q332&lt;O332,"！加算の要件上は問題ありませんが、令和６年度末の加算率と比較して、令和７年度の加算率が低くなっています。",""))</f>
        <v/>
      </c>
      <c r="AN332" s="372"/>
      <c r="AO332" s="1100" t="str">
        <f>IF(K332&lt;&gt;"","Q列に色付け","")</f>
        <v/>
      </c>
      <c r="AP332" s="1064" t="str">
        <f>IF(AND(AE332&lt;&gt;0,AE332&lt;&gt;""),IF(AF332="○","入力済","未入力"),"")</f>
        <v/>
      </c>
      <c r="AQ332" s="918" t="str">
        <f>IFERROR((VLOOKUP(N332, 【参考】数式用２!$BE$5:$BE$13, 1,FALSE)), "対象外")</f>
        <v>対象外</v>
      </c>
      <c r="AR332" s="842" t="str">
        <f>IF(AG332&lt;&gt;"",IF(AH332="○","入力済","未入力"),"")</f>
        <v/>
      </c>
      <c r="AS332" s="842" t="str">
        <f>IF(AND(P332&lt;&gt;"", AI332=""), "未入力", "入力済")</f>
        <v>入力済</v>
      </c>
      <c r="AT332" s="842" t="str">
        <f>IF(AND(P332&lt;&gt;"", P332&lt;&gt;"処遇改善加算Ⅳ", AJ332=""), "未入力", "入力済")</f>
        <v>入力済</v>
      </c>
      <c r="AU332" s="842" t="str">
        <f>IFERROR(VLOOKUP(K332, 【参考】数式用２!$BB$5:$BC$48, 2, FALSE), "")</f>
        <v/>
      </c>
      <c r="AV332" s="842" t="str">
        <f>IF(AND(P332&lt;&gt;"処遇改善加算Ⅲ",P332&lt;&gt;"処遇改善加算Ⅳ", P332&lt;&gt;"", AU332&lt;&gt;"対象外"), 1,"")</f>
        <v/>
      </c>
      <c r="AW332" s="842" t="str">
        <f>IFERROR("_"&amp;VLOOKUP(K332, 【参考】数式用２!$AG$2:$AH$48, 2, FALSE), "")</f>
        <v/>
      </c>
      <c r="AX332" s="1103" t="str">
        <f>IF(AND(P332="処遇改善加算Ⅰ", AL332=""), "未入力","入力済")</f>
        <v>入力済</v>
      </c>
      <c r="AY332" s="1100" t="str">
        <f>G332</f>
        <v/>
      </c>
      <c r="AZ332"/>
      <c r="BA332"/>
      <c r="BB332"/>
      <c r="BC332"/>
      <c r="BD332"/>
      <c r="BE332"/>
      <c r="BF332"/>
      <c r="BG332"/>
    </row>
    <row r="333" spans="1:59" ht="14.25">
      <c r="A333" s="1105"/>
      <c r="B333" s="1209"/>
      <c r="C333" s="1210"/>
      <c r="D333" s="1210"/>
      <c r="E333" s="1210"/>
      <c r="F333" s="1211"/>
      <c r="G333" s="1216"/>
      <c r="H333" s="1216"/>
      <c r="I333" s="1216"/>
      <c r="J333" s="1216"/>
      <c r="K333" s="1216"/>
      <c r="L333" s="1219"/>
      <c r="M333" s="1222"/>
      <c r="N333" s="1110"/>
      <c r="O333" s="1113"/>
      <c r="P333" s="1062"/>
      <c r="Q333" s="1075"/>
      <c r="R333" s="1078"/>
      <c r="S333" s="1066"/>
      <c r="T333" s="1069"/>
      <c r="U333" s="1066"/>
      <c r="V333" s="1069"/>
      <c r="W333" s="1066"/>
      <c r="X333" s="1069"/>
      <c r="Y333" s="1066"/>
      <c r="Z333" s="1069"/>
      <c r="AA333" s="1069"/>
      <c r="AB333" s="1069"/>
      <c r="AC333" s="1093"/>
      <c r="AD333" s="1072"/>
      <c r="AE333" s="1096"/>
      <c r="AF333" s="1081"/>
      <c r="AG333" s="1072"/>
      <c r="AH333" s="1090"/>
      <c r="AI333" s="1081"/>
      <c r="AJ333" s="1081"/>
      <c r="AK333" s="1084"/>
      <c r="AL333" s="1087"/>
      <c r="AM333" s="1098"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01"/>
      <c r="AP333" s="1064"/>
      <c r="AQ333" s="919"/>
      <c r="AR333" s="842"/>
      <c r="AS333" s="842"/>
      <c r="AT333" s="842"/>
      <c r="AU333" s="842"/>
      <c r="AV333" s="842"/>
      <c r="AW333" s="842"/>
      <c r="AX333" s="1103"/>
      <c r="AY333" s="1101"/>
      <c r="AZ333"/>
      <c r="BA333"/>
      <c r="BB333"/>
      <c r="BC333"/>
      <c r="BD333"/>
      <c r="BE333"/>
      <c r="BF333"/>
      <c r="BG333"/>
    </row>
    <row r="334" spans="1:59" ht="14.25">
      <c r="A334" s="1106"/>
      <c r="B334" s="1209"/>
      <c r="C334" s="1210"/>
      <c r="D334" s="1210"/>
      <c r="E334" s="1210"/>
      <c r="F334" s="1211"/>
      <c r="G334" s="1216"/>
      <c r="H334" s="1216"/>
      <c r="I334" s="1216"/>
      <c r="J334" s="1216"/>
      <c r="K334" s="1216"/>
      <c r="L334" s="1219"/>
      <c r="M334" s="1222"/>
      <c r="N334" s="1110"/>
      <c r="O334" s="1113"/>
      <c r="P334" s="1062"/>
      <c r="Q334" s="1075"/>
      <c r="R334" s="1078"/>
      <c r="S334" s="1066"/>
      <c r="T334" s="1069"/>
      <c r="U334" s="1066"/>
      <c r="V334" s="1069"/>
      <c r="W334" s="1066"/>
      <c r="X334" s="1069"/>
      <c r="Y334" s="1066"/>
      <c r="Z334" s="1069"/>
      <c r="AA334" s="1069"/>
      <c r="AB334" s="1069"/>
      <c r="AC334" s="1093"/>
      <c r="AD334" s="1072"/>
      <c r="AE334" s="1096"/>
      <c r="AF334" s="1081"/>
      <c r="AG334" s="1072"/>
      <c r="AH334" s="1090"/>
      <c r="AI334" s="1081"/>
      <c r="AJ334" s="1081"/>
      <c r="AK334" s="1084"/>
      <c r="AL334" s="1087"/>
      <c r="AM334" s="1099"/>
      <c r="AN334" s="372"/>
      <c r="AO334" s="1101"/>
      <c r="AP334" s="1064"/>
      <c r="AQ334" s="919"/>
      <c r="AR334" s="842"/>
      <c r="AS334" s="842"/>
      <c r="AT334" s="842"/>
      <c r="AU334" s="842"/>
      <c r="AV334" s="842"/>
      <c r="AW334" s="842"/>
      <c r="AX334" s="1103"/>
      <c r="AY334" s="1101"/>
      <c r="AZ334"/>
      <c r="BA334"/>
      <c r="BB334"/>
      <c r="BC334"/>
      <c r="BD334"/>
      <c r="BE334"/>
      <c r="BF334"/>
      <c r="BG334"/>
    </row>
    <row r="335" spans="1:59" ht="30" customHeight="1" thickBot="1">
      <c r="A335" s="1107"/>
      <c r="B335" s="1212"/>
      <c r="C335" s="1213"/>
      <c r="D335" s="1213"/>
      <c r="E335" s="1213"/>
      <c r="F335" s="1214"/>
      <c r="G335" s="1217"/>
      <c r="H335" s="1217"/>
      <c r="I335" s="1217"/>
      <c r="J335" s="1217"/>
      <c r="K335" s="1217"/>
      <c r="L335" s="1220"/>
      <c r="M335" s="1223"/>
      <c r="N335" s="1111"/>
      <c r="O335" s="1114"/>
      <c r="P335" s="1063"/>
      <c r="Q335" s="1076"/>
      <c r="R335" s="1079"/>
      <c r="S335" s="1067"/>
      <c r="T335" s="1070"/>
      <c r="U335" s="1067"/>
      <c r="V335" s="1070"/>
      <c r="W335" s="1067"/>
      <c r="X335" s="1070"/>
      <c r="Y335" s="1067"/>
      <c r="Z335" s="1070"/>
      <c r="AA335" s="1070"/>
      <c r="AB335" s="1070"/>
      <c r="AC335" s="1094"/>
      <c r="AD335" s="1073"/>
      <c r="AE335" s="1097"/>
      <c r="AF335" s="1082"/>
      <c r="AG335" s="1073"/>
      <c r="AH335" s="1091"/>
      <c r="AI335" s="1082"/>
      <c r="AJ335" s="1082"/>
      <c r="AK335" s="1085"/>
      <c r="AL335" s="1088"/>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02"/>
      <c r="AP335" s="1064"/>
      <c r="AQ335" s="920"/>
      <c r="AR335" s="842"/>
      <c r="AS335" s="842"/>
      <c r="AT335" s="842"/>
      <c r="AU335" s="842"/>
      <c r="AV335" s="842"/>
      <c r="AW335" s="842"/>
      <c r="AX335" s="1103"/>
      <c r="AY335" s="1102"/>
      <c r="AZ335"/>
      <c r="BA335"/>
      <c r="BB335"/>
      <c r="BC335"/>
      <c r="BD335"/>
      <c r="BE335"/>
      <c r="BF335"/>
      <c r="BG335"/>
    </row>
    <row r="336" spans="1:59" ht="30" customHeight="1">
      <c r="A336" s="1104">
        <v>82</v>
      </c>
      <c r="B336" s="1224" t="str">
        <f>IF(基本情報入力シート!B121="", "",基本情報入力シート!B121)</f>
        <v/>
      </c>
      <c r="C336" s="1225"/>
      <c r="D336" s="1225"/>
      <c r="E336" s="1225"/>
      <c r="F336" s="1226"/>
      <c r="G336" s="1227" t="str">
        <f>IF(基本情報入力シート!L121="", "",基本情報入力シート!L121)</f>
        <v/>
      </c>
      <c r="H336" s="1227" t="str">
        <f>IF(基本情報入力シート!Q121="", "",基本情報入力シート!Q121)</f>
        <v/>
      </c>
      <c r="I336" s="1227" t="str">
        <f>IF(基本情報入力シート!V121="", "",基本情報入力シート!V121)</f>
        <v/>
      </c>
      <c r="J336" s="1227" t="str">
        <f>IF(基本情報入力シート!W121="", "",基本情報入力シート!W121)</f>
        <v/>
      </c>
      <c r="K336" s="1227" t="str">
        <f>IF(基本情報入力シート!X121="", "",基本情報入力シート!X121)</f>
        <v/>
      </c>
      <c r="L336" s="1228" t="str">
        <f>IF(基本情報入力シート!AC121=0, "",基本情報入力シート!AC121)</f>
        <v/>
      </c>
      <c r="M336" s="1221" t="str">
        <f>IF(基本情報入力シート!AD121="", "",基本情報入力シート!AD121)</f>
        <v/>
      </c>
      <c r="N336" s="1109"/>
      <c r="O336" s="1112" t="str">
        <f>IFERROR(VLOOKUP(K336,【参考】数式用２!$A$2:$AD$48,MATCH(N336,【参考】数式用２!$C$4:$AD$4,0)+2,0),"")</f>
        <v/>
      </c>
      <c r="P336" s="1061"/>
      <c r="Q336" s="1074" t="str">
        <f>IFERROR(VLOOKUP(K336,【参考】数式用２!$A$2:$AC$48,MATCH(P336,【参考】数式用２!$C$4:$AC$4,0)+2,0),"")</f>
        <v/>
      </c>
      <c r="R336" s="1077" t="s">
        <v>301</v>
      </c>
      <c r="S336" s="1065"/>
      <c r="T336" s="1068" t="s">
        <v>385</v>
      </c>
      <c r="U336" s="1065"/>
      <c r="V336" s="1068" t="s">
        <v>386</v>
      </c>
      <c r="W336" s="1065"/>
      <c r="X336" s="1068" t="s">
        <v>385</v>
      </c>
      <c r="Y336" s="1065"/>
      <c r="Z336" s="1068" t="s">
        <v>387</v>
      </c>
      <c r="AA336" s="1068" t="s">
        <v>209</v>
      </c>
      <c r="AB336" s="1068" t="str">
        <f>IF(S336&gt;=1,(W336*12+Y336)-(S336*12+U336)+1,"")</f>
        <v/>
      </c>
      <c r="AC336" s="1092" t="s">
        <v>388</v>
      </c>
      <c r="AD336" s="1071" t="str">
        <f>IFERROR(ROUNDDOWN(ROUND(L336*Q336,0)*M336,0)*AB336,"")</f>
        <v/>
      </c>
      <c r="AE336" s="1095" t="str">
        <f>IFERROR(ROUNDDOWN(ROUNDDOWN(ROUND(L336*VLOOKUP(K336,【参考】数式用２!$A$2:$AC$48,MATCH("処遇改善加算Ⅳ",【参考】数式用２!$C$4:$O$4,0)+2,0),0)*M336,0)*AB336*0.5,0), "")</f>
        <v/>
      </c>
      <c r="AF336" s="1080"/>
      <c r="AG336" s="1071" t="str">
        <f>IF(AND(AQ336&lt;&gt;"対象外", P336&lt;&gt;""),ROUNDDOWN(ROUND(L336*VLOOKUP(K336,【参考】数式用２!$A$2:$K$48,MATCH("ベア加算あり",【参考】数式用２!$C$4:$K$4,0)+2,0),0)*M336,0)*AB336,"")</f>
        <v/>
      </c>
      <c r="AH336" s="1089"/>
      <c r="AI336" s="1080"/>
      <c r="AJ336" s="1080"/>
      <c r="AK336" s="1083"/>
      <c r="AL336" s="1086"/>
      <c r="AM336" s="682" t="str">
        <f>IF(Q336="","",IF(Q336&lt;O336,"！加算の要件上は問題ありませんが、令和６年度末の加算率と比較して、令和７年度の加算率が低くなっています。",""))</f>
        <v/>
      </c>
      <c r="AN336" s="372"/>
      <c r="AO336" s="1101" t="str">
        <f>IF(K336&lt;&gt;"","Q列に色付け","")</f>
        <v/>
      </c>
      <c r="AP336" s="1064" t="str">
        <f>IF(AND(AE336&lt;&gt;0,AE336&lt;&gt;""),IF(AF336="○","入力済","未入力"),"")</f>
        <v/>
      </c>
      <c r="AQ336" s="918" t="str">
        <f>IFERROR((VLOOKUP(N336, 【参考】数式用２!$BE$5:$BE$13, 1,FALSE)), "対象外")</f>
        <v>対象外</v>
      </c>
      <c r="AR336" s="842" t="str">
        <f>IF(AG336&lt;&gt;"",IF(AH336="○","入力済","未入力"),"")</f>
        <v/>
      </c>
      <c r="AS336" s="842" t="str">
        <f>IF(AND(P336&lt;&gt;"", AI336=""), "未入力", "入力済")</f>
        <v>入力済</v>
      </c>
      <c r="AT336" s="842" t="str">
        <f>IF(AND(P336&lt;&gt;"", P336&lt;&gt;"処遇改善加算Ⅳ", AJ336=""), "未入力", "入力済")</f>
        <v>入力済</v>
      </c>
      <c r="AU336" s="842" t="str">
        <f>IFERROR(VLOOKUP(K336, 【参考】数式用２!$BB$5:$BC$48, 2, FALSE), "")</f>
        <v/>
      </c>
      <c r="AV336" s="842" t="str">
        <f>IF(AND(P336&lt;&gt;"処遇改善加算Ⅲ",P336&lt;&gt;"処遇改善加算Ⅳ", P336&lt;&gt;"", AU336&lt;&gt;"対象外"), 1,"")</f>
        <v/>
      </c>
      <c r="AW336" s="842" t="str">
        <f>IFERROR("_"&amp;VLOOKUP(K336, 【参考】数式用２!$AG$2:$AH$48, 2, FALSE), "")</f>
        <v/>
      </c>
      <c r="AX336" s="1103" t="str">
        <f>IF(AND(P336="処遇改善加算Ⅰ", AL336=""), "未入力","入力済")</f>
        <v>入力済</v>
      </c>
      <c r="AY336" s="1100" t="str">
        <f>G336</f>
        <v/>
      </c>
      <c r="AZ336"/>
      <c r="BA336"/>
      <c r="BB336"/>
      <c r="BC336"/>
      <c r="BD336"/>
      <c r="BE336"/>
      <c r="BF336"/>
      <c r="BG336"/>
    </row>
    <row r="337" spans="1:59" ht="14.25">
      <c r="A337" s="1105"/>
      <c r="B337" s="1209"/>
      <c r="C337" s="1210"/>
      <c r="D337" s="1210"/>
      <c r="E337" s="1210"/>
      <c r="F337" s="1211"/>
      <c r="G337" s="1216"/>
      <c r="H337" s="1216"/>
      <c r="I337" s="1216"/>
      <c r="J337" s="1216"/>
      <c r="K337" s="1216"/>
      <c r="L337" s="1219"/>
      <c r="M337" s="1222"/>
      <c r="N337" s="1110"/>
      <c r="O337" s="1113"/>
      <c r="P337" s="1062"/>
      <c r="Q337" s="1075"/>
      <c r="R337" s="1078"/>
      <c r="S337" s="1066"/>
      <c r="T337" s="1069"/>
      <c r="U337" s="1066"/>
      <c r="V337" s="1069"/>
      <c r="W337" s="1066"/>
      <c r="X337" s="1069"/>
      <c r="Y337" s="1066"/>
      <c r="Z337" s="1069"/>
      <c r="AA337" s="1069"/>
      <c r="AB337" s="1069"/>
      <c r="AC337" s="1093"/>
      <c r="AD337" s="1072"/>
      <c r="AE337" s="1096"/>
      <c r="AF337" s="1081"/>
      <c r="AG337" s="1072"/>
      <c r="AH337" s="1090"/>
      <c r="AI337" s="1081"/>
      <c r="AJ337" s="1081"/>
      <c r="AK337" s="1084"/>
      <c r="AL337" s="1087"/>
      <c r="AM337" s="1098"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01"/>
      <c r="AP337" s="1064"/>
      <c r="AQ337" s="919"/>
      <c r="AR337" s="842"/>
      <c r="AS337" s="842"/>
      <c r="AT337" s="842"/>
      <c r="AU337" s="842"/>
      <c r="AV337" s="842"/>
      <c r="AW337" s="842"/>
      <c r="AX337" s="1103"/>
      <c r="AY337" s="1101"/>
      <c r="AZ337"/>
      <c r="BA337"/>
      <c r="BB337"/>
      <c r="BC337"/>
      <c r="BD337"/>
      <c r="BE337"/>
      <c r="BF337"/>
      <c r="BG337"/>
    </row>
    <row r="338" spans="1:59" ht="14.25">
      <c r="A338" s="1106"/>
      <c r="B338" s="1209"/>
      <c r="C338" s="1210"/>
      <c r="D338" s="1210"/>
      <c r="E338" s="1210"/>
      <c r="F338" s="1211"/>
      <c r="G338" s="1216"/>
      <c r="H338" s="1216"/>
      <c r="I338" s="1216"/>
      <c r="J338" s="1216"/>
      <c r="K338" s="1216"/>
      <c r="L338" s="1219"/>
      <c r="M338" s="1222"/>
      <c r="N338" s="1110"/>
      <c r="O338" s="1113"/>
      <c r="P338" s="1062"/>
      <c r="Q338" s="1075"/>
      <c r="R338" s="1078"/>
      <c r="S338" s="1066"/>
      <c r="T338" s="1069"/>
      <c r="U338" s="1066"/>
      <c r="V338" s="1069"/>
      <c r="W338" s="1066"/>
      <c r="X338" s="1069"/>
      <c r="Y338" s="1066"/>
      <c r="Z338" s="1069"/>
      <c r="AA338" s="1069"/>
      <c r="AB338" s="1069"/>
      <c r="AC338" s="1093"/>
      <c r="AD338" s="1072"/>
      <c r="AE338" s="1096"/>
      <c r="AF338" s="1081"/>
      <c r="AG338" s="1072"/>
      <c r="AH338" s="1090"/>
      <c r="AI338" s="1081"/>
      <c r="AJ338" s="1081"/>
      <c r="AK338" s="1084"/>
      <c r="AL338" s="1087"/>
      <c r="AM338" s="1099"/>
      <c r="AN338" s="372"/>
      <c r="AO338" s="1101"/>
      <c r="AP338" s="1064"/>
      <c r="AQ338" s="919"/>
      <c r="AR338" s="842"/>
      <c r="AS338" s="842"/>
      <c r="AT338" s="842"/>
      <c r="AU338" s="842"/>
      <c r="AV338" s="842"/>
      <c r="AW338" s="842"/>
      <c r="AX338" s="1103"/>
      <c r="AY338" s="1101"/>
      <c r="AZ338"/>
      <c r="BA338"/>
      <c r="BB338"/>
      <c r="BC338"/>
      <c r="BD338"/>
      <c r="BE338"/>
      <c r="BF338"/>
      <c r="BG338"/>
    </row>
    <row r="339" spans="1:59" ht="30" customHeight="1" thickBot="1">
      <c r="A339" s="1107"/>
      <c r="B339" s="1212"/>
      <c r="C339" s="1213"/>
      <c r="D339" s="1213"/>
      <c r="E339" s="1213"/>
      <c r="F339" s="1214"/>
      <c r="G339" s="1217"/>
      <c r="H339" s="1217"/>
      <c r="I339" s="1217"/>
      <c r="J339" s="1217"/>
      <c r="K339" s="1217"/>
      <c r="L339" s="1220"/>
      <c r="M339" s="1223"/>
      <c r="N339" s="1111"/>
      <c r="O339" s="1114"/>
      <c r="P339" s="1063"/>
      <c r="Q339" s="1076"/>
      <c r="R339" s="1079"/>
      <c r="S339" s="1067"/>
      <c r="T339" s="1070"/>
      <c r="U339" s="1067"/>
      <c r="V339" s="1070"/>
      <c r="W339" s="1067"/>
      <c r="X339" s="1070"/>
      <c r="Y339" s="1067"/>
      <c r="Z339" s="1070"/>
      <c r="AA339" s="1070"/>
      <c r="AB339" s="1070"/>
      <c r="AC339" s="1094"/>
      <c r="AD339" s="1073"/>
      <c r="AE339" s="1097"/>
      <c r="AF339" s="1082"/>
      <c r="AG339" s="1073"/>
      <c r="AH339" s="1091"/>
      <c r="AI339" s="1082"/>
      <c r="AJ339" s="1082"/>
      <c r="AK339" s="1085"/>
      <c r="AL339" s="1088"/>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02"/>
      <c r="AP339" s="1064"/>
      <c r="AQ339" s="920"/>
      <c r="AR339" s="842"/>
      <c r="AS339" s="842"/>
      <c r="AT339" s="842"/>
      <c r="AU339" s="842"/>
      <c r="AV339" s="842"/>
      <c r="AW339" s="842"/>
      <c r="AX339" s="1103"/>
      <c r="AY339" s="1102"/>
      <c r="AZ339"/>
      <c r="BA339"/>
      <c r="BB339"/>
      <c r="BC339"/>
      <c r="BD339"/>
      <c r="BE339"/>
      <c r="BF339"/>
      <c r="BG339"/>
    </row>
    <row r="340" spans="1:59" ht="30" customHeight="1">
      <c r="A340" s="1104">
        <v>83</v>
      </c>
      <c r="B340" s="1224" t="str">
        <f>IF(基本情報入力シート!B122="", "",基本情報入力シート!B122)</f>
        <v/>
      </c>
      <c r="C340" s="1225"/>
      <c r="D340" s="1225"/>
      <c r="E340" s="1225"/>
      <c r="F340" s="1226"/>
      <c r="G340" s="1227" t="str">
        <f>IF(基本情報入力シート!L122="", "",基本情報入力シート!L122)</f>
        <v/>
      </c>
      <c r="H340" s="1227" t="str">
        <f>IF(基本情報入力シート!Q122="", "",基本情報入力シート!Q122)</f>
        <v/>
      </c>
      <c r="I340" s="1227" t="str">
        <f>IF(基本情報入力シート!V122="", "",基本情報入力シート!V122)</f>
        <v/>
      </c>
      <c r="J340" s="1227" t="str">
        <f>IF(基本情報入力シート!W122="", "",基本情報入力シート!W122)</f>
        <v/>
      </c>
      <c r="K340" s="1227" t="str">
        <f>IF(基本情報入力シート!X122="", "",基本情報入力シート!X122)</f>
        <v/>
      </c>
      <c r="L340" s="1228" t="str">
        <f>IF(基本情報入力シート!AC122=0, "",基本情報入力シート!AC122)</f>
        <v/>
      </c>
      <c r="M340" s="1221" t="str">
        <f>IF(基本情報入力シート!AD122="", "",基本情報入力シート!AD122)</f>
        <v/>
      </c>
      <c r="N340" s="1109"/>
      <c r="O340" s="1112" t="str">
        <f>IFERROR(VLOOKUP(K340,【参考】数式用２!$A$2:$AD$48,MATCH(N340,【参考】数式用２!$C$4:$AD$4,0)+2,0),"")</f>
        <v/>
      </c>
      <c r="P340" s="1061"/>
      <c r="Q340" s="1074" t="str">
        <f>IFERROR(VLOOKUP(K340,【参考】数式用２!$A$2:$AC$48,MATCH(P340,【参考】数式用２!$C$4:$AC$4,0)+2,0),"")</f>
        <v/>
      </c>
      <c r="R340" s="1077" t="s">
        <v>301</v>
      </c>
      <c r="S340" s="1065"/>
      <c r="T340" s="1068" t="s">
        <v>385</v>
      </c>
      <c r="U340" s="1065"/>
      <c r="V340" s="1068" t="s">
        <v>386</v>
      </c>
      <c r="W340" s="1065"/>
      <c r="X340" s="1068" t="s">
        <v>385</v>
      </c>
      <c r="Y340" s="1065"/>
      <c r="Z340" s="1068" t="s">
        <v>387</v>
      </c>
      <c r="AA340" s="1068" t="s">
        <v>209</v>
      </c>
      <c r="AB340" s="1068" t="str">
        <f>IF(S340&gt;=1,(W340*12+Y340)-(S340*12+U340)+1,"")</f>
        <v/>
      </c>
      <c r="AC340" s="1092" t="s">
        <v>388</v>
      </c>
      <c r="AD340" s="1071" t="str">
        <f>IFERROR(ROUNDDOWN(ROUND(L340*Q340,0)*M340,0)*AB340,"")</f>
        <v/>
      </c>
      <c r="AE340" s="1095" t="str">
        <f>IFERROR(ROUNDDOWN(ROUNDDOWN(ROUND(L340*VLOOKUP(K340,【参考】数式用２!$A$2:$AC$48,MATCH("処遇改善加算Ⅳ",【参考】数式用２!$C$4:$O$4,0)+2,0),0)*M340,0)*AB340*0.5,0), "")</f>
        <v/>
      </c>
      <c r="AF340" s="1080"/>
      <c r="AG340" s="1071" t="str">
        <f>IF(AND(AQ340&lt;&gt;"対象外", P340&lt;&gt;""),ROUNDDOWN(ROUND(L340*VLOOKUP(K340,【参考】数式用２!$A$2:$K$48,MATCH("ベア加算あり",【参考】数式用２!$C$4:$K$4,0)+2,0),0)*M340,0)*AB340,"")</f>
        <v/>
      </c>
      <c r="AH340" s="1089"/>
      <c r="AI340" s="1080"/>
      <c r="AJ340" s="1080"/>
      <c r="AK340" s="1083"/>
      <c r="AL340" s="1086"/>
      <c r="AM340" s="682" t="str">
        <f>IF(Q340="","",IF(Q340&lt;O340,"！加算の要件上は問題ありませんが、令和６年度末の加算率と比較して、令和７年度の加算率が低くなっています。",""))</f>
        <v/>
      </c>
      <c r="AN340" s="372"/>
      <c r="AO340" s="1100" t="str">
        <f>IF(K340&lt;&gt;"","Q列に色付け","")</f>
        <v/>
      </c>
      <c r="AP340" s="1064" t="str">
        <f>IF(AND(AE340&lt;&gt;0,AE340&lt;&gt;""),IF(AF340="○","入力済","未入力"),"")</f>
        <v/>
      </c>
      <c r="AQ340" s="918" t="str">
        <f>IFERROR((VLOOKUP(N340, 【参考】数式用２!$BE$5:$BE$13, 1,FALSE)), "対象外")</f>
        <v>対象外</v>
      </c>
      <c r="AR340" s="842" t="str">
        <f>IF(AG340&lt;&gt;"",IF(AH340="○","入力済","未入力"),"")</f>
        <v/>
      </c>
      <c r="AS340" s="842" t="str">
        <f>IF(AND(P340&lt;&gt;"", AI340=""), "未入力", "入力済")</f>
        <v>入力済</v>
      </c>
      <c r="AT340" s="842" t="str">
        <f>IF(AND(P340&lt;&gt;"", P340&lt;&gt;"処遇改善加算Ⅳ", AJ340=""), "未入力", "入力済")</f>
        <v>入力済</v>
      </c>
      <c r="AU340" s="842" t="str">
        <f>IFERROR(VLOOKUP(K340, 【参考】数式用２!$BB$5:$BC$48, 2, FALSE), "")</f>
        <v/>
      </c>
      <c r="AV340" s="842" t="str">
        <f>IF(AND(P340&lt;&gt;"処遇改善加算Ⅲ",P340&lt;&gt;"処遇改善加算Ⅳ", P340&lt;&gt;"", AU340&lt;&gt;"対象外"), 1,"")</f>
        <v/>
      </c>
      <c r="AW340" s="842" t="str">
        <f>IFERROR("_"&amp;VLOOKUP(K340, 【参考】数式用２!$AG$2:$AH$48, 2, FALSE), "")</f>
        <v/>
      </c>
      <c r="AX340" s="1103" t="str">
        <f>IF(AND(P340="処遇改善加算Ⅰ", AL340=""), "未入力","入力済")</f>
        <v>入力済</v>
      </c>
      <c r="AY340" s="1100" t="str">
        <f>G340</f>
        <v/>
      </c>
      <c r="AZ340"/>
      <c r="BA340"/>
      <c r="BB340"/>
      <c r="BC340"/>
      <c r="BD340"/>
      <c r="BE340"/>
      <c r="BF340"/>
      <c r="BG340"/>
    </row>
    <row r="341" spans="1:59" ht="14.25">
      <c r="A341" s="1105"/>
      <c r="B341" s="1209"/>
      <c r="C341" s="1210"/>
      <c r="D341" s="1210"/>
      <c r="E341" s="1210"/>
      <c r="F341" s="1211"/>
      <c r="G341" s="1216"/>
      <c r="H341" s="1216"/>
      <c r="I341" s="1216"/>
      <c r="J341" s="1216"/>
      <c r="K341" s="1216"/>
      <c r="L341" s="1219"/>
      <c r="M341" s="1222"/>
      <c r="N341" s="1110"/>
      <c r="O341" s="1113"/>
      <c r="P341" s="1062"/>
      <c r="Q341" s="1075"/>
      <c r="R341" s="1078"/>
      <c r="S341" s="1066"/>
      <c r="T341" s="1069"/>
      <c r="U341" s="1066"/>
      <c r="V341" s="1069"/>
      <c r="W341" s="1066"/>
      <c r="X341" s="1069"/>
      <c r="Y341" s="1066"/>
      <c r="Z341" s="1069"/>
      <c r="AA341" s="1069"/>
      <c r="AB341" s="1069"/>
      <c r="AC341" s="1093"/>
      <c r="AD341" s="1072"/>
      <c r="AE341" s="1096"/>
      <c r="AF341" s="1081"/>
      <c r="AG341" s="1072"/>
      <c r="AH341" s="1090"/>
      <c r="AI341" s="1081"/>
      <c r="AJ341" s="1081"/>
      <c r="AK341" s="1084"/>
      <c r="AL341" s="1087"/>
      <c r="AM341" s="1098"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01"/>
      <c r="AP341" s="1064"/>
      <c r="AQ341" s="919"/>
      <c r="AR341" s="842"/>
      <c r="AS341" s="842"/>
      <c r="AT341" s="842"/>
      <c r="AU341" s="842"/>
      <c r="AV341" s="842"/>
      <c r="AW341" s="842"/>
      <c r="AX341" s="1103"/>
      <c r="AY341" s="1101"/>
      <c r="AZ341"/>
      <c r="BA341"/>
      <c r="BB341"/>
      <c r="BC341"/>
      <c r="BD341"/>
      <c r="BE341"/>
      <c r="BF341"/>
      <c r="BG341"/>
    </row>
    <row r="342" spans="1:59" ht="14.25">
      <c r="A342" s="1106"/>
      <c r="B342" s="1209"/>
      <c r="C342" s="1210"/>
      <c r="D342" s="1210"/>
      <c r="E342" s="1210"/>
      <c r="F342" s="1211"/>
      <c r="G342" s="1216"/>
      <c r="H342" s="1216"/>
      <c r="I342" s="1216"/>
      <c r="J342" s="1216"/>
      <c r="K342" s="1216"/>
      <c r="L342" s="1219"/>
      <c r="M342" s="1222"/>
      <c r="N342" s="1110"/>
      <c r="O342" s="1113"/>
      <c r="P342" s="1062"/>
      <c r="Q342" s="1075"/>
      <c r="R342" s="1078"/>
      <c r="S342" s="1066"/>
      <c r="T342" s="1069"/>
      <c r="U342" s="1066"/>
      <c r="V342" s="1069"/>
      <c r="W342" s="1066"/>
      <c r="X342" s="1069"/>
      <c r="Y342" s="1066"/>
      <c r="Z342" s="1069"/>
      <c r="AA342" s="1069"/>
      <c r="AB342" s="1069"/>
      <c r="AC342" s="1093"/>
      <c r="AD342" s="1072"/>
      <c r="AE342" s="1096"/>
      <c r="AF342" s="1081"/>
      <c r="AG342" s="1072"/>
      <c r="AH342" s="1090"/>
      <c r="AI342" s="1081"/>
      <c r="AJ342" s="1081"/>
      <c r="AK342" s="1084"/>
      <c r="AL342" s="1087"/>
      <c r="AM342" s="1099"/>
      <c r="AN342" s="372"/>
      <c r="AO342" s="1101"/>
      <c r="AP342" s="1064"/>
      <c r="AQ342" s="919"/>
      <c r="AR342" s="842"/>
      <c r="AS342" s="842"/>
      <c r="AT342" s="842"/>
      <c r="AU342" s="842"/>
      <c r="AV342" s="842"/>
      <c r="AW342" s="842"/>
      <c r="AX342" s="1103"/>
      <c r="AY342" s="1101"/>
      <c r="AZ342"/>
      <c r="BA342"/>
      <c r="BB342"/>
      <c r="BC342"/>
      <c r="BD342"/>
      <c r="BE342"/>
      <c r="BF342"/>
      <c r="BG342"/>
    </row>
    <row r="343" spans="1:59" ht="30" customHeight="1" thickBot="1">
      <c r="A343" s="1107"/>
      <c r="B343" s="1212"/>
      <c r="C343" s="1213"/>
      <c r="D343" s="1213"/>
      <c r="E343" s="1213"/>
      <c r="F343" s="1214"/>
      <c r="G343" s="1217"/>
      <c r="H343" s="1217"/>
      <c r="I343" s="1217"/>
      <c r="J343" s="1217"/>
      <c r="K343" s="1217"/>
      <c r="L343" s="1220"/>
      <c r="M343" s="1223"/>
      <c r="N343" s="1111"/>
      <c r="O343" s="1114"/>
      <c r="P343" s="1063"/>
      <c r="Q343" s="1076"/>
      <c r="R343" s="1079"/>
      <c r="S343" s="1067"/>
      <c r="T343" s="1070"/>
      <c r="U343" s="1067"/>
      <c r="V343" s="1070"/>
      <c r="W343" s="1067"/>
      <c r="X343" s="1070"/>
      <c r="Y343" s="1067"/>
      <c r="Z343" s="1070"/>
      <c r="AA343" s="1070"/>
      <c r="AB343" s="1070"/>
      <c r="AC343" s="1094"/>
      <c r="AD343" s="1073"/>
      <c r="AE343" s="1097"/>
      <c r="AF343" s="1082"/>
      <c r="AG343" s="1073"/>
      <c r="AH343" s="1091"/>
      <c r="AI343" s="1082"/>
      <c r="AJ343" s="1082"/>
      <c r="AK343" s="1085"/>
      <c r="AL343" s="1088"/>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02"/>
      <c r="AP343" s="1064"/>
      <c r="AQ343" s="920"/>
      <c r="AR343" s="842"/>
      <c r="AS343" s="842"/>
      <c r="AT343" s="842"/>
      <c r="AU343" s="842"/>
      <c r="AV343" s="842"/>
      <c r="AW343" s="842"/>
      <c r="AX343" s="1103"/>
      <c r="AY343" s="1102"/>
      <c r="AZ343"/>
      <c r="BA343"/>
      <c r="BB343"/>
      <c r="BC343"/>
      <c r="BD343"/>
      <c r="BE343"/>
      <c r="BF343"/>
      <c r="BG343"/>
    </row>
    <row r="344" spans="1:59" ht="30" customHeight="1">
      <c r="A344" s="1104">
        <v>84</v>
      </c>
      <c r="B344" s="1224" t="str">
        <f>IF(基本情報入力シート!B123="", "",基本情報入力シート!B123)</f>
        <v/>
      </c>
      <c r="C344" s="1225"/>
      <c r="D344" s="1225"/>
      <c r="E344" s="1225"/>
      <c r="F344" s="1226"/>
      <c r="G344" s="1227" t="str">
        <f>IF(基本情報入力シート!L123="", "",基本情報入力シート!L123)</f>
        <v/>
      </c>
      <c r="H344" s="1227" t="str">
        <f>IF(基本情報入力シート!Q123="", "",基本情報入力シート!Q123)</f>
        <v/>
      </c>
      <c r="I344" s="1227" t="str">
        <f>IF(基本情報入力シート!V123="", "",基本情報入力シート!V123)</f>
        <v/>
      </c>
      <c r="J344" s="1227" t="str">
        <f>IF(基本情報入力シート!W123="", "",基本情報入力シート!W123)</f>
        <v/>
      </c>
      <c r="K344" s="1227" t="str">
        <f>IF(基本情報入力シート!X123="", "",基本情報入力シート!X123)</f>
        <v/>
      </c>
      <c r="L344" s="1228" t="str">
        <f>IF(基本情報入力シート!AC123=0, "",基本情報入力シート!AC123)</f>
        <v/>
      </c>
      <c r="M344" s="1221" t="str">
        <f>IF(基本情報入力シート!AD123="", "",基本情報入力シート!AD123)</f>
        <v/>
      </c>
      <c r="N344" s="1109"/>
      <c r="O344" s="1112" t="str">
        <f>IFERROR(VLOOKUP(K344,【参考】数式用２!$A$2:$AD$48,MATCH(N344,【参考】数式用２!$C$4:$AD$4,0)+2,0),"")</f>
        <v/>
      </c>
      <c r="P344" s="1061"/>
      <c r="Q344" s="1074" t="str">
        <f>IFERROR(VLOOKUP(K344,【参考】数式用２!$A$2:$AC$48,MATCH(P344,【参考】数式用２!$C$4:$AC$4,0)+2,0),"")</f>
        <v/>
      </c>
      <c r="R344" s="1077" t="s">
        <v>301</v>
      </c>
      <c r="S344" s="1065"/>
      <c r="T344" s="1068" t="s">
        <v>385</v>
      </c>
      <c r="U344" s="1065"/>
      <c r="V344" s="1068" t="s">
        <v>386</v>
      </c>
      <c r="W344" s="1065"/>
      <c r="X344" s="1068" t="s">
        <v>385</v>
      </c>
      <c r="Y344" s="1065"/>
      <c r="Z344" s="1068" t="s">
        <v>387</v>
      </c>
      <c r="AA344" s="1068" t="s">
        <v>209</v>
      </c>
      <c r="AB344" s="1068" t="str">
        <f>IF(S344&gt;=1,(W344*12+Y344)-(S344*12+U344)+1,"")</f>
        <v/>
      </c>
      <c r="AC344" s="1092" t="s">
        <v>388</v>
      </c>
      <c r="AD344" s="1071" t="str">
        <f>IFERROR(ROUNDDOWN(ROUND(L344*Q344,0)*M344,0)*AB344,"")</f>
        <v/>
      </c>
      <c r="AE344" s="1095" t="str">
        <f>IFERROR(ROUNDDOWN(ROUNDDOWN(ROUND(L344*VLOOKUP(K344,【参考】数式用２!$A$2:$AC$48,MATCH("処遇改善加算Ⅳ",【参考】数式用２!$C$4:$O$4,0)+2,0),0)*M344,0)*AB344*0.5,0), "")</f>
        <v/>
      </c>
      <c r="AF344" s="1080"/>
      <c r="AG344" s="1071" t="str">
        <f>IF(AND(AQ344&lt;&gt;"対象外", P344&lt;&gt;""),ROUNDDOWN(ROUND(L344*VLOOKUP(K344,【参考】数式用２!$A$2:$K$48,MATCH("ベア加算あり",【参考】数式用２!$C$4:$K$4,0)+2,0),0)*M344,0)*AB344,"")</f>
        <v/>
      </c>
      <c r="AH344" s="1089"/>
      <c r="AI344" s="1080"/>
      <c r="AJ344" s="1080"/>
      <c r="AK344" s="1083"/>
      <c r="AL344" s="1086"/>
      <c r="AM344" s="682" t="str">
        <f>IF(Q344="","",IF(Q344&lt;O344,"！加算の要件上は問題ありませんが、令和６年度末の加算率と比較して、令和７年度の加算率が低くなっています。",""))</f>
        <v/>
      </c>
      <c r="AN344" s="372"/>
      <c r="AO344" s="1100" t="str">
        <f>IF(K344&lt;&gt;"","Q列に色付け","")</f>
        <v/>
      </c>
      <c r="AP344" s="1064" t="str">
        <f>IF(AND(AE344&lt;&gt;0,AE344&lt;&gt;""),IF(AF344="○","入力済","未入力"),"")</f>
        <v/>
      </c>
      <c r="AQ344" s="918" t="str">
        <f>IFERROR((VLOOKUP(N344, 【参考】数式用２!$BE$5:$BE$13, 1,FALSE)), "対象外")</f>
        <v>対象外</v>
      </c>
      <c r="AR344" s="842" t="str">
        <f>IF(AG344&lt;&gt;"",IF(AH344="○","入力済","未入力"),"")</f>
        <v/>
      </c>
      <c r="AS344" s="842" t="str">
        <f>IF(AND(P344&lt;&gt;"", AI344=""), "未入力", "入力済")</f>
        <v>入力済</v>
      </c>
      <c r="AT344" s="842" t="str">
        <f>IF(AND(P344&lt;&gt;"", P344&lt;&gt;"処遇改善加算Ⅳ", AJ344=""), "未入力", "入力済")</f>
        <v>入力済</v>
      </c>
      <c r="AU344" s="842" t="str">
        <f>IFERROR(VLOOKUP(K344, 【参考】数式用２!$BB$5:$BC$48, 2, FALSE), "")</f>
        <v/>
      </c>
      <c r="AV344" s="842" t="str">
        <f>IF(AND(P344&lt;&gt;"処遇改善加算Ⅲ",P344&lt;&gt;"処遇改善加算Ⅳ", P344&lt;&gt;"", AU344&lt;&gt;"対象外"), 1,"")</f>
        <v/>
      </c>
      <c r="AW344" s="842" t="str">
        <f>IFERROR("_"&amp;VLOOKUP(K344, 【参考】数式用２!$AG$2:$AH$48, 2, FALSE), "")</f>
        <v/>
      </c>
      <c r="AX344" s="1103" t="str">
        <f>IF(AND(P344="処遇改善加算Ⅰ", AL344=""), "未入力","入力済")</f>
        <v>入力済</v>
      </c>
      <c r="AY344" s="1100" t="str">
        <f>G344</f>
        <v/>
      </c>
      <c r="AZ344"/>
      <c r="BA344"/>
      <c r="BB344"/>
      <c r="BC344"/>
      <c r="BD344"/>
      <c r="BE344"/>
      <c r="BF344"/>
      <c r="BG344"/>
    </row>
    <row r="345" spans="1:59" ht="14.25">
      <c r="A345" s="1105"/>
      <c r="B345" s="1209"/>
      <c r="C345" s="1210"/>
      <c r="D345" s="1210"/>
      <c r="E345" s="1210"/>
      <c r="F345" s="1211"/>
      <c r="G345" s="1216"/>
      <c r="H345" s="1216"/>
      <c r="I345" s="1216"/>
      <c r="J345" s="1216"/>
      <c r="K345" s="1216"/>
      <c r="L345" s="1219"/>
      <c r="M345" s="1222"/>
      <c r="N345" s="1110"/>
      <c r="O345" s="1113"/>
      <c r="P345" s="1062"/>
      <c r="Q345" s="1075"/>
      <c r="R345" s="1078"/>
      <c r="S345" s="1066"/>
      <c r="T345" s="1069"/>
      <c r="U345" s="1066"/>
      <c r="V345" s="1069"/>
      <c r="W345" s="1066"/>
      <c r="X345" s="1069"/>
      <c r="Y345" s="1066"/>
      <c r="Z345" s="1069"/>
      <c r="AA345" s="1069"/>
      <c r="AB345" s="1069"/>
      <c r="AC345" s="1093"/>
      <c r="AD345" s="1072"/>
      <c r="AE345" s="1096"/>
      <c r="AF345" s="1081"/>
      <c r="AG345" s="1072"/>
      <c r="AH345" s="1090"/>
      <c r="AI345" s="1081"/>
      <c r="AJ345" s="1081"/>
      <c r="AK345" s="1084"/>
      <c r="AL345" s="1087"/>
      <c r="AM345" s="1098"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01"/>
      <c r="AP345" s="1064"/>
      <c r="AQ345" s="919"/>
      <c r="AR345" s="842"/>
      <c r="AS345" s="842"/>
      <c r="AT345" s="842"/>
      <c r="AU345" s="842"/>
      <c r="AV345" s="842"/>
      <c r="AW345" s="842"/>
      <c r="AX345" s="1103"/>
      <c r="AY345" s="1101"/>
      <c r="AZ345"/>
      <c r="BA345"/>
      <c r="BB345"/>
      <c r="BC345"/>
      <c r="BD345"/>
      <c r="BE345"/>
      <c r="BF345"/>
      <c r="BG345"/>
    </row>
    <row r="346" spans="1:59" ht="14.25">
      <c r="A346" s="1106"/>
      <c r="B346" s="1209"/>
      <c r="C346" s="1210"/>
      <c r="D346" s="1210"/>
      <c r="E346" s="1210"/>
      <c r="F346" s="1211"/>
      <c r="G346" s="1216"/>
      <c r="H346" s="1216"/>
      <c r="I346" s="1216"/>
      <c r="J346" s="1216"/>
      <c r="K346" s="1216"/>
      <c r="L346" s="1219"/>
      <c r="M346" s="1222"/>
      <c r="N346" s="1110"/>
      <c r="O346" s="1113"/>
      <c r="P346" s="1062"/>
      <c r="Q346" s="1075"/>
      <c r="R346" s="1078"/>
      <c r="S346" s="1066"/>
      <c r="T346" s="1069"/>
      <c r="U346" s="1066"/>
      <c r="V346" s="1069"/>
      <c r="W346" s="1066"/>
      <c r="X346" s="1069"/>
      <c r="Y346" s="1066"/>
      <c r="Z346" s="1069"/>
      <c r="AA346" s="1069"/>
      <c r="AB346" s="1069"/>
      <c r="AC346" s="1093"/>
      <c r="AD346" s="1072"/>
      <c r="AE346" s="1096"/>
      <c r="AF346" s="1081"/>
      <c r="AG346" s="1072"/>
      <c r="AH346" s="1090"/>
      <c r="AI346" s="1081"/>
      <c r="AJ346" s="1081"/>
      <c r="AK346" s="1084"/>
      <c r="AL346" s="1087"/>
      <c r="AM346" s="1099"/>
      <c r="AN346" s="372"/>
      <c r="AO346" s="1101"/>
      <c r="AP346" s="1064"/>
      <c r="AQ346" s="919"/>
      <c r="AR346" s="842"/>
      <c r="AS346" s="842"/>
      <c r="AT346" s="842"/>
      <c r="AU346" s="842"/>
      <c r="AV346" s="842"/>
      <c r="AW346" s="842"/>
      <c r="AX346" s="1103"/>
      <c r="AY346" s="1101"/>
      <c r="AZ346"/>
      <c r="BA346"/>
      <c r="BB346"/>
      <c r="BC346"/>
      <c r="BD346"/>
      <c r="BE346"/>
      <c r="BF346"/>
      <c r="BG346"/>
    </row>
    <row r="347" spans="1:59" ht="30" customHeight="1" thickBot="1">
      <c r="A347" s="1107"/>
      <c r="B347" s="1212"/>
      <c r="C347" s="1213"/>
      <c r="D347" s="1213"/>
      <c r="E347" s="1213"/>
      <c r="F347" s="1214"/>
      <c r="G347" s="1217"/>
      <c r="H347" s="1217"/>
      <c r="I347" s="1217"/>
      <c r="J347" s="1217"/>
      <c r="K347" s="1217"/>
      <c r="L347" s="1220"/>
      <c r="M347" s="1223"/>
      <c r="N347" s="1111"/>
      <c r="O347" s="1114"/>
      <c r="P347" s="1063"/>
      <c r="Q347" s="1076"/>
      <c r="R347" s="1079"/>
      <c r="S347" s="1067"/>
      <c r="T347" s="1070"/>
      <c r="U347" s="1067"/>
      <c r="V347" s="1070"/>
      <c r="W347" s="1067"/>
      <c r="X347" s="1070"/>
      <c r="Y347" s="1067"/>
      <c r="Z347" s="1070"/>
      <c r="AA347" s="1070"/>
      <c r="AB347" s="1070"/>
      <c r="AC347" s="1094"/>
      <c r="AD347" s="1073"/>
      <c r="AE347" s="1097"/>
      <c r="AF347" s="1082"/>
      <c r="AG347" s="1073"/>
      <c r="AH347" s="1091"/>
      <c r="AI347" s="1082"/>
      <c r="AJ347" s="1082"/>
      <c r="AK347" s="1085"/>
      <c r="AL347" s="1088"/>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02"/>
      <c r="AP347" s="1064"/>
      <c r="AQ347" s="920"/>
      <c r="AR347" s="842"/>
      <c r="AS347" s="842"/>
      <c r="AT347" s="842"/>
      <c r="AU347" s="842"/>
      <c r="AV347" s="842"/>
      <c r="AW347" s="842"/>
      <c r="AX347" s="1103"/>
      <c r="AY347" s="1102"/>
      <c r="AZ347"/>
      <c r="BA347"/>
      <c r="BB347"/>
      <c r="BC347"/>
      <c r="BD347"/>
      <c r="BE347"/>
      <c r="BF347"/>
      <c r="BG347"/>
    </row>
    <row r="348" spans="1:59" ht="30" customHeight="1">
      <c r="A348" s="1104">
        <v>85</v>
      </c>
      <c r="B348" s="1224" t="str">
        <f>IF(基本情報入力シート!B124="", "",基本情報入力シート!B124)</f>
        <v/>
      </c>
      <c r="C348" s="1225"/>
      <c r="D348" s="1225"/>
      <c r="E348" s="1225"/>
      <c r="F348" s="1226"/>
      <c r="G348" s="1227" t="str">
        <f>IF(基本情報入力シート!L124="", "",基本情報入力シート!L124)</f>
        <v/>
      </c>
      <c r="H348" s="1227" t="str">
        <f>IF(基本情報入力シート!Q124="", "",基本情報入力シート!Q124)</f>
        <v/>
      </c>
      <c r="I348" s="1227" t="str">
        <f>IF(基本情報入力シート!V124="", "",基本情報入力シート!V124)</f>
        <v/>
      </c>
      <c r="J348" s="1227" t="str">
        <f>IF(基本情報入力シート!W124="", "",基本情報入力シート!W124)</f>
        <v/>
      </c>
      <c r="K348" s="1227" t="str">
        <f>IF(基本情報入力シート!X124="", "",基本情報入力シート!X124)</f>
        <v/>
      </c>
      <c r="L348" s="1228" t="str">
        <f>IF(基本情報入力シート!AC124=0, "",基本情報入力シート!AC124)</f>
        <v/>
      </c>
      <c r="M348" s="1221" t="str">
        <f>IF(基本情報入力シート!AD124="", "",基本情報入力シート!AD124)</f>
        <v/>
      </c>
      <c r="N348" s="1109"/>
      <c r="O348" s="1112" t="str">
        <f>IFERROR(VLOOKUP(K348,【参考】数式用２!$A$2:$AD$48,MATCH(N348,【参考】数式用２!$C$4:$AD$4,0)+2,0),"")</f>
        <v/>
      </c>
      <c r="P348" s="1061"/>
      <c r="Q348" s="1074" t="str">
        <f>IFERROR(VLOOKUP(K348,【参考】数式用２!$A$2:$AC$48,MATCH(P348,【参考】数式用２!$C$4:$AC$4,0)+2,0),"")</f>
        <v/>
      </c>
      <c r="R348" s="1077" t="s">
        <v>301</v>
      </c>
      <c r="S348" s="1065"/>
      <c r="T348" s="1068" t="s">
        <v>385</v>
      </c>
      <c r="U348" s="1065"/>
      <c r="V348" s="1068" t="s">
        <v>386</v>
      </c>
      <c r="W348" s="1065"/>
      <c r="X348" s="1068" t="s">
        <v>385</v>
      </c>
      <c r="Y348" s="1065"/>
      <c r="Z348" s="1068" t="s">
        <v>387</v>
      </c>
      <c r="AA348" s="1068" t="s">
        <v>209</v>
      </c>
      <c r="AB348" s="1068" t="str">
        <f>IF(S348&gt;=1,(W348*12+Y348)-(S348*12+U348)+1,"")</f>
        <v/>
      </c>
      <c r="AC348" s="1092" t="s">
        <v>388</v>
      </c>
      <c r="AD348" s="1071" t="str">
        <f>IFERROR(ROUNDDOWN(ROUND(L348*Q348,0)*M348,0)*AB348,"")</f>
        <v/>
      </c>
      <c r="AE348" s="1095" t="str">
        <f>IFERROR(ROUNDDOWN(ROUNDDOWN(ROUND(L348*VLOOKUP(K348,【参考】数式用２!$A$2:$AC$48,MATCH("処遇改善加算Ⅳ",【参考】数式用２!$C$4:$O$4,0)+2,0),0)*M348,0)*AB348*0.5,0), "")</f>
        <v/>
      </c>
      <c r="AF348" s="1080"/>
      <c r="AG348" s="1071" t="str">
        <f>IF(AND(AQ348&lt;&gt;"対象外", P348&lt;&gt;""),ROUNDDOWN(ROUND(L348*VLOOKUP(K348,【参考】数式用２!$A$2:$K$48,MATCH("ベア加算あり",【参考】数式用２!$C$4:$K$4,0)+2,0),0)*M348,0)*AB348,"")</f>
        <v/>
      </c>
      <c r="AH348" s="1089"/>
      <c r="AI348" s="1080"/>
      <c r="AJ348" s="1080"/>
      <c r="AK348" s="1083"/>
      <c r="AL348" s="1086"/>
      <c r="AM348" s="682" t="str">
        <f>IF(Q348="","",IF(Q348&lt;O348,"！加算の要件上は問題ありませんが、令和６年度末の加算率と比較して、令和７年度の加算率が低くなっています。",""))</f>
        <v/>
      </c>
      <c r="AN348" s="372"/>
      <c r="AO348" s="1101" t="str">
        <f>IF(K348&lt;&gt;"","Q列に色付け","")</f>
        <v/>
      </c>
      <c r="AP348" s="1064" t="str">
        <f>IF(AND(AE348&lt;&gt;0,AE348&lt;&gt;""),IF(AF348="○","入力済","未入力"),"")</f>
        <v/>
      </c>
      <c r="AQ348" s="918" t="str">
        <f>IFERROR((VLOOKUP(N348, 【参考】数式用２!$BE$5:$BE$13, 1,FALSE)), "対象外")</f>
        <v>対象外</v>
      </c>
      <c r="AR348" s="842" t="str">
        <f>IF(AG348&lt;&gt;"",IF(AH348="○","入力済","未入力"),"")</f>
        <v/>
      </c>
      <c r="AS348" s="842" t="str">
        <f>IF(AND(P348&lt;&gt;"", AI348=""), "未入力", "入力済")</f>
        <v>入力済</v>
      </c>
      <c r="AT348" s="842" t="str">
        <f>IF(AND(P348&lt;&gt;"", P348&lt;&gt;"処遇改善加算Ⅳ", AJ348=""), "未入力", "入力済")</f>
        <v>入力済</v>
      </c>
      <c r="AU348" s="842" t="str">
        <f>IFERROR(VLOOKUP(K348, 【参考】数式用２!$BB$5:$BC$48, 2, FALSE), "")</f>
        <v/>
      </c>
      <c r="AV348" s="842" t="str">
        <f>IF(AND(P348&lt;&gt;"処遇改善加算Ⅲ",P348&lt;&gt;"処遇改善加算Ⅳ", P348&lt;&gt;"", AU348&lt;&gt;"対象外"), 1,"")</f>
        <v/>
      </c>
      <c r="AW348" s="842" t="str">
        <f>IFERROR("_"&amp;VLOOKUP(K348, 【参考】数式用２!$AG$2:$AH$48, 2, FALSE), "")</f>
        <v/>
      </c>
      <c r="AX348" s="1103" t="str">
        <f>IF(AND(P348="処遇改善加算Ⅰ", AL348=""), "未入力","入力済")</f>
        <v>入力済</v>
      </c>
      <c r="AY348" s="1100" t="str">
        <f>G348</f>
        <v/>
      </c>
      <c r="AZ348"/>
      <c r="BA348"/>
      <c r="BB348"/>
      <c r="BC348"/>
      <c r="BD348"/>
      <c r="BE348"/>
      <c r="BF348"/>
      <c r="BG348"/>
    </row>
    <row r="349" spans="1:59" ht="14.25">
      <c r="A349" s="1105"/>
      <c r="B349" s="1209"/>
      <c r="C349" s="1210"/>
      <c r="D349" s="1210"/>
      <c r="E349" s="1210"/>
      <c r="F349" s="1211"/>
      <c r="G349" s="1216"/>
      <c r="H349" s="1216"/>
      <c r="I349" s="1216"/>
      <c r="J349" s="1216"/>
      <c r="K349" s="1216"/>
      <c r="L349" s="1219"/>
      <c r="M349" s="1222"/>
      <c r="N349" s="1110"/>
      <c r="O349" s="1113"/>
      <c r="P349" s="1062"/>
      <c r="Q349" s="1075"/>
      <c r="R349" s="1078"/>
      <c r="S349" s="1066"/>
      <c r="T349" s="1069"/>
      <c r="U349" s="1066"/>
      <c r="V349" s="1069"/>
      <c r="W349" s="1066"/>
      <c r="X349" s="1069"/>
      <c r="Y349" s="1066"/>
      <c r="Z349" s="1069"/>
      <c r="AA349" s="1069"/>
      <c r="AB349" s="1069"/>
      <c r="AC349" s="1093"/>
      <c r="AD349" s="1072"/>
      <c r="AE349" s="1096"/>
      <c r="AF349" s="1081"/>
      <c r="AG349" s="1072"/>
      <c r="AH349" s="1090"/>
      <c r="AI349" s="1081"/>
      <c r="AJ349" s="1081"/>
      <c r="AK349" s="1084"/>
      <c r="AL349" s="1087"/>
      <c r="AM349" s="1098"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01"/>
      <c r="AP349" s="1064"/>
      <c r="AQ349" s="919"/>
      <c r="AR349" s="842"/>
      <c r="AS349" s="842"/>
      <c r="AT349" s="842"/>
      <c r="AU349" s="842"/>
      <c r="AV349" s="842"/>
      <c r="AW349" s="842"/>
      <c r="AX349" s="1103"/>
      <c r="AY349" s="1101"/>
      <c r="AZ349"/>
      <c r="BA349"/>
      <c r="BB349"/>
      <c r="BC349"/>
      <c r="BD349"/>
      <c r="BE349"/>
      <c r="BF349"/>
      <c r="BG349"/>
    </row>
    <row r="350" spans="1:59" ht="14.25">
      <c r="A350" s="1106"/>
      <c r="B350" s="1209"/>
      <c r="C350" s="1210"/>
      <c r="D350" s="1210"/>
      <c r="E350" s="1210"/>
      <c r="F350" s="1211"/>
      <c r="G350" s="1216"/>
      <c r="H350" s="1216"/>
      <c r="I350" s="1216"/>
      <c r="J350" s="1216"/>
      <c r="K350" s="1216"/>
      <c r="L350" s="1219"/>
      <c r="M350" s="1222"/>
      <c r="N350" s="1110"/>
      <c r="O350" s="1113"/>
      <c r="P350" s="1062"/>
      <c r="Q350" s="1075"/>
      <c r="R350" s="1078"/>
      <c r="S350" s="1066"/>
      <c r="T350" s="1069"/>
      <c r="U350" s="1066"/>
      <c r="V350" s="1069"/>
      <c r="W350" s="1066"/>
      <c r="X350" s="1069"/>
      <c r="Y350" s="1066"/>
      <c r="Z350" s="1069"/>
      <c r="AA350" s="1069"/>
      <c r="AB350" s="1069"/>
      <c r="AC350" s="1093"/>
      <c r="AD350" s="1072"/>
      <c r="AE350" s="1096"/>
      <c r="AF350" s="1081"/>
      <c r="AG350" s="1072"/>
      <c r="AH350" s="1090"/>
      <c r="AI350" s="1081"/>
      <c r="AJ350" s="1081"/>
      <c r="AK350" s="1084"/>
      <c r="AL350" s="1087"/>
      <c r="AM350" s="1099"/>
      <c r="AN350" s="372"/>
      <c r="AO350" s="1101"/>
      <c r="AP350" s="1064"/>
      <c r="AQ350" s="919"/>
      <c r="AR350" s="842"/>
      <c r="AS350" s="842"/>
      <c r="AT350" s="842"/>
      <c r="AU350" s="842"/>
      <c r="AV350" s="842"/>
      <c r="AW350" s="842"/>
      <c r="AX350" s="1103"/>
      <c r="AY350" s="1101"/>
      <c r="AZ350"/>
      <c r="BA350"/>
      <c r="BB350"/>
      <c r="BC350"/>
      <c r="BD350"/>
      <c r="BE350"/>
      <c r="BF350"/>
      <c r="BG350"/>
    </row>
    <row r="351" spans="1:59" ht="30" customHeight="1" thickBot="1">
      <c r="A351" s="1107"/>
      <c r="B351" s="1212"/>
      <c r="C351" s="1213"/>
      <c r="D351" s="1213"/>
      <c r="E351" s="1213"/>
      <c r="F351" s="1214"/>
      <c r="G351" s="1217"/>
      <c r="H351" s="1217"/>
      <c r="I351" s="1217"/>
      <c r="J351" s="1217"/>
      <c r="K351" s="1217"/>
      <c r="L351" s="1220"/>
      <c r="M351" s="1223"/>
      <c r="N351" s="1111"/>
      <c r="O351" s="1114"/>
      <c r="P351" s="1063"/>
      <c r="Q351" s="1076"/>
      <c r="R351" s="1079"/>
      <c r="S351" s="1067"/>
      <c r="T351" s="1070"/>
      <c r="U351" s="1067"/>
      <c r="V351" s="1070"/>
      <c r="W351" s="1067"/>
      <c r="X351" s="1070"/>
      <c r="Y351" s="1067"/>
      <c r="Z351" s="1070"/>
      <c r="AA351" s="1070"/>
      <c r="AB351" s="1070"/>
      <c r="AC351" s="1094"/>
      <c r="AD351" s="1073"/>
      <c r="AE351" s="1097"/>
      <c r="AF351" s="1082"/>
      <c r="AG351" s="1073"/>
      <c r="AH351" s="1091"/>
      <c r="AI351" s="1082"/>
      <c r="AJ351" s="1082"/>
      <c r="AK351" s="1085"/>
      <c r="AL351" s="1088"/>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01"/>
      <c r="AP351" s="1064"/>
      <c r="AQ351" s="920"/>
      <c r="AR351" s="842"/>
      <c r="AS351" s="842"/>
      <c r="AT351" s="842"/>
      <c r="AU351" s="842"/>
      <c r="AV351" s="842"/>
      <c r="AW351" s="842"/>
      <c r="AX351" s="1103"/>
      <c r="AY351" s="1102"/>
      <c r="AZ351"/>
      <c r="BA351"/>
      <c r="BB351"/>
      <c r="BC351"/>
      <c r="BD351"/>
      <c r="BE351"/>
      <c r="BF351"/>
      <c r="BG351"/>
    </row>
    <row r="352" spans="1:59" ht="30" customHeight="1">
      <c r="A352" s="1104">
        <v>86</v>
      </c>
      <c r="B352" s="1224" t="str">
        <f>IF(基本情報入力シート!B125="", "",基本情報入力シート!B125)</f>
        <v/>
      </c>
      <c r="C352" s="1225"/>
      <c r="D352" s="1225"/>
      <c r="E352" s="1225"/>
      <c r="F352" s="1226"/>
      <c r="G352" s="1227" t="str">
        <f>IF(基本情報入力シート!L125="", "",基本情報入力シート!L125)</f>
        <v/>
      </c>
      <c r="H352" s="1227" t="str">
        <f>IF(基本情報入力シート!Q125="", "",基本情報入力シート!Q125)</f>
        <v/>
      </c>
      <c r="I352" s="1227" t="str">
        <f>IF(基本情報入力シート!V125="", "",基本情報入力シート!V125)</f>
        <v/>
      </c>
      <c r="J352" s="1227" t="str">
        <f>IF(基本情報入力シート!W125="", "",基本情報入力シート!W125)</f>
        <v/>
      </c>
      <c r="K352" s="1227" t="str">
        <f>IF(基本情報入力シート!X125="", "",基本情報入力シート!X125)</f>
        <v/>
      </c>
      <c r="L352" s="1228" t="str">
        <f>IF(基本情報入力シート!AC125=0, "",基本情報入力シート!AC125)</f>
        <v/>
      </c>
      <c r="M352" s="1221" t="str">
        <f>IF(基本情報入力シート!AD125="", "",基本情報入力シート!AD125)</f>
        <v/>
      </c>
      <c r="N352" s="1109"/>
      <c r="O352" s="1112" t="str">
        <f>IFERROR(VLOOKUP(K352,【参考】数式用２!$A$2:$AD$48,MATCH(N352,【参考】数式用２!$C$4:$AD$4,0)+2,0),"")</f>
        <v/>
      </c>
      <c r="P352" s="1061"/>
      <c r="Q352" s="1074" t="str">
        <f>IFERROR(VLOOKUP(K352,【参考】数式用２!$A$2:$AC$48,MATCH(P352,【参考】数式用２!$C$4:$AC$4,0)+2,0),"")</f>
        <v/>
      </c>
      <c r="R352" s="1077" t="s">
        <v>301</v>
      </c>
      <c r="S352" s="1065"/>
      <c r="T352" s="1068" t="s">
        <v>385</v>
      </c>
      <c r="U352" s="1065"/>
      <c r="V352" s="1068" t="s">
        <v>386</v>
      </c>
      <c r="W352" s="1065"/>
      <c r="X352" s="1068" t="s">
        <v>385</v>
      </c>
      <c r="Y352" s="1065"/>
      <c r="Z352" s="1068" t="s">
        <v>387</v>
      </c>
      <c r="AA352" s="1068" t="s">
        <v>209</v>
      </c>
      <c r="AB352" s="1068" t="str">
        <f>IF(S352&gt;=1,(W352*12+Y352)-(S352*12+U352)+1,"")</f>
        <v/>
      </c>
      <c r="AC352" s="1092" t="s">
        <v>388</v>
      </c>
      <c r="AD352" s="1071" t="str">
        <f>IFERROR(ROUNDDOWN(ROUND(L352*Q352,0)*M352,0)*AB352,"")</f>
        <v/>
      </c>
      <c r="AE352" s="1095" t="str">
        <f>IFERROR(ROUNDDOWN(ROUNDDOWN(ROUND(L352*VLOOKUP(K352,【参考】数式用２!$A$2:$AC$48,MATCH("処遇改善加算Ⅳ",【参考】数式用２!$C$4:$O$4,0)+2,0),0)*M352,0)*AB352*0.5,0), "")</f>
        <v/>
      </c>
      <c r="AF352" s="1080"/>
      <c r="AG352" s="1071" t="str">
        <f>IF(AND(AQ352&lt;&gt;"対象外", P352&lt;&gt;""),ROUNDDOWN(ROUND(L352*VLOOKUP(K352,【参考】数式用２!$A$2:$K$48,MATCH("ベア加算あり",【参考】数式用２!$C$4:$K$4,0)+2,0),0)*M352,0)*AB352,"")</f>
        <v/>
      </c>
      <c r="AH352" s="1089"/>
      <c r="AI352" s="1080"/>
      <c r="AJ352" s="1080"/>
      <c r="AK352" s="1083"/>
      <c r="AL352" s="1086"/>
      <c r="AM352" s="682" t="str">
        <f>IF(Q352="","",IF(Q352&lt;O352,"！加算の要件上は問題ありませんが、令和６年度末の加算率と比較して、令和７年度の加算率が低くなっています。",""))</f>
        <v/>
      </c>
      <c r="AN352" s="372"/>
      <c r="AO352" s="1100" t="str">
        <f>IF(K352&lt;&gt;"","Q列に色付け","")</f>
        <v/>
      </c>
      <c r="AP352" s="1064" t="str">
        <f>IF(AND(AE352&lt;&gt;0,AE352&lt;&gt;""),IF(AF352="○","入力済","未入力"),"")</f>
        <v/>
      </c>
      <c r="AQ352" s="918" t="str">
        <f>IFERROR((VLOOKUP(N352, 【参考】数式用２!$BE$5:$BE$13, 1,FALSE)), "対象外")</f>
        <v>対象外</v>
      </c>
      <c r="AR352" s="842" t="str">
        <f>IF(AG352&lt;&gt;"",IF(AH352="○","入力済","未入力"),"")</f>
        <v/>
      </c>
      <c r="AS352" s="842" t="str">
        <f>IF(AND(P352&lt;&gt;"", AI352=""), "未入力", "入力済")</f>
        <v>入力済</v>
      </c>
      <c r="AT352" s="842" t="str">
        <f>IF(AND(P352&lt;&gt;"", P352&lt;&gt;"処遇改善加算Ⅳ", AJ352=""), "未入力", "入力済")</f>
        <v>入力済</v>
      </c>
      <c r="AU352" s="842" t="str">
        <f>IFERROR(VLOOKUP(K352, 【参考】数式用２!$BB$5:$BC$48, 2, FALSE), "")</f>
        <v/>
      </c>
      <c r="AV352" s="842" t="str">
        <f>IF(AND(P352&lt;&gt;"処遇改善加算Ⅲ",P352&lt;&gt;"処遇改善加算Ⅳ", P352&lt;&gt;"", AU352&lt;&gt;"対象外"), 1,"")</f>
        <v/>
      </c>
      <c r="AW352" s="842" t="str">
        <f>IFERROR("_"&amp;VLOOKUP(K352, 【参考】数式用２!$AG$2:$AH$48, 2, FALSE), "")</f>
        <v/>
      </c>
      <c r="AX352" s="1103" t="str">
        <f>IF(AND(P352="処遇改善加算Ⅰ", AL352=""), "未入力","入力済")</f>
        <v>入力済</v>
      </c>
      <c r="AY352" s="1100" t="str">
        <f>G352</f>
        <v/>
      </c>
      <c r="AZ352"/>
      <c r="BA352"/>
      <c r="BB352"/>
      <c r="BC352"/>
      <c r="BD352"/>
      <c r="BE352"/>
      <c r="BF352"/>
      <c r="BG352"/>
    </row>
    <row r="353" spans="1:59" ht="14.25">
      <c r="A353" s="1105"/>
      <c r="B353" s="1209"/>
      <c r="C353" s="1210"/>
      <c r="D353" s="1210"/>
      <c r="E353" s="1210"/>
      <c r="F353" s="1211"/>
      <c r="G353" s="1216"/>
      <c r="H353" s="1216"/>
      <c r="I353" s="1216"/>
      <c r="J353" s="1216"/>
      <c r="K353" s="1216"/>
      <c r="L353" s="1219"/>
      <c r="M353" s="1222"/>
      <c r="N353" s="1110"/>
      <c r="O353" s="1113"/>
      <c r="P353" s="1062"/>
      <c r="Q353" s="1075"/>
      <c r="R353" s="1078"/>
      <c r="S353" s="1066"/>
      <c r="T353" s="1069"/>
      <c r="U353" s="1066"/>
      <c r="V353" s="1069"/>
      <c r="W353" s="1066"/>
      <c r="X353" s="1069"/>
      <c r="Y353" s="1066"/>
      <c r="Z353" s="1069"/>
      <c r="AA353" s="1069"/>
      <c r="AB353" s="1069"/>
      <c r="AC353" s="1093"/>
      <c r="AD353" s="1072"/>
      <c r="AE353" s="1096"/>
      <c r="AF353" s="1081"/>
      <c r="AG353" s="1072"/>
      <c r="AH353" s="1090"/>
      <c r="AI353" s="1081"/>
      <c r="AJ353" s="1081"/>
      <c r="AK353" s="1084"/>
      <c r="AL353" s="1087"/>
      <c r="AM353" s="1098"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01"/>
      <c r="AP353" s="1064"/>
      <c r="AQ353" s="919"/>
      <c r="AR353" s="842"/>
      <c r="AS353" s="842"/>
      <c r="AT353" s="842"/>
      <c r="AU353" s="842"/>
      <c r="AV353" s="842"/>
      <c r="AW353" s="842"/>
      <c r="AX353" s="1103"/>
      <c r="AY353" s="1101"/>
      <c r="AZ353"/>
      <c r="BA353"/>
      <c r="BB353"/>
      <c r="BC353"/>
      <c r="BD353"/>
      <c r="BE353"/>
      <c r="BF353"/>
      <c r="BG353"/>
    </row>
    <row r="354" spans="1:59" ht="14.25">
      <c r="A354" s="1106"/>
      <c r="B354" s="1209"/>
      <c r="C354" s="1210"/>
      <c r="D354" s="1210"/>
      <c r="E354" s="1210"/>
      <c r="F354" s="1211"/>
      <c r="G354" s="1216"/>
      <c r="H354" s="1216"/>
      <c r="I354" s="1216"/>
      <c r="J354" s="1216"/>
      <c r="K354" s="1216"/>
      <c r="L354" s="1219"/>
      <c r="M354" s="1222"/>
      <c r="N354" s="1110"/>
      <c r="O354" s="1113"/>
      <c r="P354" s="1062"/>
      <c r="Q354" s="1075"/>
      <c r="R354" s="1078"/>
      <c r="S354" s="1066"/>
      <c r="T354" s="1069"/>
      <c r="U354" s="1066"/>
      <c r="V354" s="1069"/>
      <c r="W354" s="1066"/>
      <c r="X354" s="1069"/>
      <c r="Y354" s="1066"/>
      <c r="Z354" s="1069"/>
      <c r="AA354" s="1069"/>
      <c r="AB354" s="1069"/>
      <c r="AC354" s="1093"/>
      <c r="AD354" s="1072"/>
      <c r="AE354" s="1096"/>
      <c r="AF354" s="1081"/>
      <c r="AG354" s="1072"/>
      <c r="AH354" s="1090"/>
      <c r="AI354" s="1081"/>
      <c r="AJ354" s="1081"/>
      <c r="AK354" s="1084"/>
      <c r="AL354" s="1087"/>
      <c r="AM354" s="1099"/>
      <c r="AN354" s="372"/>
      <c r="AO354" s="1101"/>
      <c r="AP354" s="1064"/>
      <c r="AQ354" s="919"/>
      <c r="AR354" s="842"/>
      <c r="AS354" s="842"/>
      <c r="AT354" s="842"/>
      <c r="AU354" s="842"/>
      <c r="AV354" s="842"/>
      <c r="AW354" s="842"/>
      <c r="AX354" s="1103"/>
      <c r="AY354" s="1101"/>
      <c r="AZ354"/>
      <c r="BA354"/>
      <c r="BB354"/>
      <c r="BC354"/>
      <c r="BD354"/>
      <c r="BE354"/>
      <c r="BF354"/>
      <c r="BG354"/>
    </row>
    <row r="355" spans="1:59" ht="30" customHeight="1" thickBot="1">
      <c r="A355" s="1107"/>
      <c r="B355" s="1212"/>
      <c r="C355" s="1213"/>
      <c r="D355" s="1213"/>
      <c r="E355" s="1213"/>
      <c r="F355" s="1214"/>
      <c r="G355" s="1217"/>
      <c r="H355" s="1217"/>
      <c r="I355" s="1217"/>
      <c r="J355" s="1217"/>
      <c r="K355" s="1217"/>
      <c r="L355" s="1220"/>
      <c r="M355" s="1223"/>
      <c r="N355" s="1111"/>
      <c r="O355" s="1114"/>
      <c r="P355" s="1063"/>
      <c r="Q355" s="1076"/>
      <c r="R355" s="1079"/>
      <c r="S355" s="1067"/>
      <c r="T355" s="1070"/>
      <c r="U355" s="1067"/>
      <c r="V355" s="1070"/>
      <c r="W355" s="1067"/>
      <c r="X355" s="1070"/>
      <c r="Y355" s="1067"/>
      <c r="Z355" s="1070"/>
      <c r="AA355" s="1070"/>
      <c r="AB355" s="1070"/>
      <c r="AC355" s="1094"/>
      <c r="AD355" s="1073"/>
      <c r="AE355" s="1097"/>
      <c r="AF355" s="1082"/>
      <c r="AG355" s="1073"/>
      <c r="AH355" s="1091"/>
      <c r="AI355" s="1082"/>
      <c r="AJ355" s="1082"/>
      <c r="AK355" s="1085"/>
      <c r="AL355" s="1088"/>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02"/>
      <c r="AP355" s="1064"/>
      <c r="AQ355" s="920"/>
      <c r="AR355" s="842"/>
      <c r="AS355" s="842"/>
      <c r="AT355" s="842"/>
      <c r="AU355" s="842"/>
      <c r="AV355" s="842"/>
      <c r="AW355" s="842"/>
      <c r="AX355" s="1103"/>
      <c r="AY355" s="1102"/>
      <c r="AZ355"/>
      <c r="BA355"/>
      <c r="BB355"/>
      <c r="BC355"/>
      <c r="BD355"/>
      <c r="BE355"/>
      <c r="BF355"/>
      <c r="BG355"/>
    </row>
    <row r="356" spans="1:59" ht="30" customHeight="1">
      <c r="A356" s="1104">
        <v>87</v>
      </c>
      <c r="B356" s="1224" t="str">
        <f>IF(基本情報入力シート!B126="", "",基本情報入力シート!B126)</f>
        <v/>
      </c>
      <c r="C356" s="1225"/>
      <c r="D356" s="1225"/>
      <c r="E356" s="1225"/>
      <c r="F356" s="1226"/>
      <c r="G356" s="1227" t="str">
        <f>IF(基本情報入力シート!L126="", "",基本情報入力シート!L126)</f>
        <v/>
      </c>
      <c r="H356" s="1227" t="str">
        <f>IF(基本情報入力シート!Q126="", "",基本情報入力シート!Q126)</f>
        <v/>
      </c>
      <c r="I356" s="1227" t="str">
        <f>IF(基本情報入力シート!V126="", "",基本情報入力シート!V126)</f>
        <v/>
      </c>
      <c r="J356" s="1227" t="str">
        <f>IF(基本情報入力シート!W126="", "",基本情報入力シート!W126)</f>
        <v/>
      </c>
      <c r="K356" s="1227" t="str">
        <f>IF(基本情報入力シート!X126="", "",基本情報入力シート!X126)</f>
        <v/>
      </c>
      <c r="L356" s="1228" t="str">
        <f>IF(基本情報入力シート!AC126=0, "",基本情報入力シート!AC126)</f>
        <v/>
      </c>
      <c r="M356" s="1221" t="str">
        <f>IF(基本情報入力シート!AD126="", "",基本情報入力シート!AD126)</f>
        <v/>
      </c>
      <c r="N356" s="1109"/>
      <c r="O356" s="1112" t="str">
        <f>IFERROR(VLOOKUP(K356,【参考】数式用２!$A$2:$AD$48,MATCH(N356,【参考】数式用２!$C$4:$AD$4,0)+2,0),"")</f>
        <v/>
      </c>
      <c r="P356" s="1061"/>
      <c r="Q356" s="1074" t="str">
        <f>IFERROR(VLOOKUP(K356,【参考】数式用２!$A$2:$AC$48,MATCH(P356,【参考】数式用２!$C$4:$AC$4,0)+2,0),"")</f>
        <v/>
      </c>
      <c r="R356" s="1077" t="s">
        <v>301</v>
      </c>
      <c r="S356" s="1065"/>
      <c r="T356" s="1068" t="s">
        <v>385</v>
      </c>
      <c r="U356" s="1065"/>
      <c r="V356" s="1068" t="s">
        <v>386</v>
      </c>
      <c r="W356" s="1065"/>
      <c r="X356" s="1068" t="s">
        <v>385</v>
      </c>
      <c r="Y356" s="1065"/>
      <c r="Z356" s="1068" t="s">
        <v>387</v>
      </c>
      <c r="AA356" s="1068" t="s">
        <v>209</v>
      </c>
      <c r="AB356" s="1068" t="str">
        <f>IF(S356&gt;=1,(W356*12+Y356)-(S356*12+U356)+1,"")</f>
        <v/>
      </c>
      <c r="AC356" s="1092" t="s">
        <v>388</v>
      </c>
      <c r="AD356" s="1071" t="str">
        <f>IFERROR(ROUNDDOWN(ROUND(L356*Q356,0)*M356,0)*AB356,"")</f>
        <v/>
      </c>
      <c r="AE356" s="1095" t="str">
        <f>IFERROR(ROUNDDOWN(ROUNDDOWN(ROUND(L356*VLOOKUP(K356,【参考】数式用２!$A$2:$AC$48,MATCH("処遇改善加算Ⅳ",【参考】数式用２!$C$4:$O$4,0)+2,0),0)*M356,0)*AB356*0.5,0), "")</f>
        <v/>
      </c>
      <c r="AF356" s="1080"/>
      <c r="AG356" s="1071" t="str">
        <f>IF(AND(AQ356&lt;&gt;"対象外", P356&lt;&gt;""),ROUNDDOWN(ROUND(L356*VLOOKUP(K356,【参考】数式用２!$A$2:$K$48,MATCH("ベア加算あり",【参考】数式用２!$C$4:$K$4,0)+2,0),0)*M356,0)*AB356,"")</f>
        <v/>
      </c>
      <c r="AH356" s="1089"/>
      <c r="AI356" s="1080"/>
      <c r="AJ356" s="1080"/>
      <c r="AK356" s="1083"/>
      <c r="AL356" s="1086"/>
      <c r="AM356" s="682" t="str">
        <f>IF(Q356="","",IF(Q356&lt;O356,"！加算の要件上は問題ありませんが、令和６年度末の加算率と比較して、令和７年度の加算率が低くなっています。",""))</f>
        <v/>
      </c>
      <c r="AN356" s="372"/>
      <c r="AO356" s="1101" t="str">
        <f>IF(K356&lt;&gt;"","Q列に色付け","")</f>
        <v/>
      </c>
      <c r="AP356" s="1064" t="str">
        <f>IF(AND(AE356&lt;&gt;0,AE356&lt;&gt;""),IF(AF356="○","入力済","未入力"),"")</f>
        <v/>
      </c>
      <c r="AQ356" s="918" t="str">
        <f>IFERROR((VLOOKUP(N356, 【参考】数式用２!$BE$5:$BE$13, 1,FALSE)), "対象外")</f>
        <v>対象外</v>
      </c>
      <c r="AR356" s="842" t="str">
        <f>IF(AG356&lt;&gt;"",IF(AH356="○","入力済","未入力"),"")</f>
        <v/>
      </c>
      <c r="AS356" s="842" t="str">
        <f>IF(AND(P356&lt;&gt;"", AI356=""), "未入力", "入力済")</f>
        <v>入力済</v>
      </c>
      <c r="AT356" s="842" t="str">
        <f>IF(AND(P356&lt;&gt;"", P356&lt;&gt;"処遇改善加算Ⅳ", AJ356=""), "未入力", "入力済")</f>
        <v>入力済</v>
      </c>
      <c r="AU356" s="842" t="str">
        <f>IFERROR(VLOOKUP(K356, 【参考】数式用２!$BB$5:$BC$48, 2, FALSE), "")</f>
        <v/>
      </c>
      <c r="AV356" s="842" t="str">
        <f>IF(AND(P356&lt;&gt;"処遇改善加算Ⅲ",P356&lt;&gt;"処遇改善加算Ⅳ", P356&lt;&gt;"", AU356&lt;&gt;"対象外"), 1,"")</f>
        <v/>
      </c>
      <c r="AW356" s="842" t="str">
        <f>IFERROR("_"&amp;VLOOKUP(K356, 【参考】数式用２!$AG$2:$AH$48, 2, FALSE), "")</f>
        <v/>
      </c>
      <c r="AX356" s="1103" t="str">
        <f>IF(AND(P356="処遇改善加算Ⅰ", AL356=""), "未入力","入力済")</f>
        <v>入力済</v>
      </c>
      <c r="AY356" s="1100" t="str">
        <f>G356</f>
        <v/>
      </c>
      <c r="AZ356"/>
      <c r="BA356"/>
      <c r="BB356"/>
      <c r="BC356"/>
      <c r="BD356"/>
      <c r="BE356"/>
      <c r="BF356"/>
      <c r="BG356"/>
    </row>
    <row r="357" spans="1:59" ht="14.25">
      <c r="A357" s="1105"/>
      <c r="B357" s="1209"/>
      <c r="C357" s="1210"/>
      <c r="D357" s="1210"/>
      <c r="E357" s="1210"/>
      <c r="F357" s="1211"/>
      <c r="G357" s="1216"/>
      <c r="H357" s="1216"/>
      <c r="I357" s="1216"/>
      <c r="J357" s="1216"/>
      <c r="K357" s="1216"/>
      <c r="L357" s="1219"/>
      <c r="M357" s="1222"/>
      <c r="N357" s="1110"/>
      <c r="O357" s="1113"/>
      <c r="P357" s="1062"/>
      <c r="Q357" s="1075"/>
      <c r="R357" s="1078"/>
      <c r="S357" s="1066"/>
      <c r="T357" s="1069"/>
      <c r="U357" s="1066"/>
      <c r="V357" s="1069"/>
      <c r="W357" s="1066"/>
      <c r="X357" s="1069"/>
      <c r="Y357" s="1066"/>
      <c r="Z357" s="1069"/>
      <c r="AA357" s="1069"/>
      <c r="AB357" s="1069"/>
      <c r="AC357" s="1093"/>
      <c r="AD357" s="1072"/>
      <c r="AE357" s="1096"/>
      <c r="AF357" s="1081"/>
      <c r="AG357" s="1072"/>
      <c r="AH357" s="1090"/>
      <c r="AI357" s="1081"/>
      <c r="AJ357" s="1081"/>
      <c r="AK357" s="1084"/>
      <c r="AL357" s="1087"/>
      <c r="AM357" s="1098"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01"/>
      <c r="AP357" s="1064"/>
      <c r="AQ357" s="919"/>
      <c r="AR357" s="842"/>
      <c r="AS357" s="842"/>
      <c r="AT357" s="842"/>
      <c r="AU357" s="842"/>
      <c r="AV357" s="842"/>
      <c r="AW357" s="842"/>
      <c r="AX357" s="1103"/>
      <c r="AY357" s="1101"/>
      <c r="AZ357"/>
      <c r="BA357"/>
      <c r="BB357"/>
      <c r="BC357"/>
      <c r="BD357"/>
      <c r="BE357"/>
      <c r="BF357"/>
      <c r="BG357"/>
    </row>
    <row r="358" spans="1:59" ht="14.25">
      <c r="A358" s="1106"/>
      <c r="B358" s="1209"/>
      <c r="C358" s="1210"/>
      <c r="D358" s="1210"/>
      <c r="E358" s="1210"/>
      <c r="F358" s="1211"/>
      <c r="G358" s="1216"/>
      <c r="H358" s="1216"/>
      <c r="I358" s="1216"/>
      <c r="J358" s="1216"/>
      <c r="K358" s="1216"/>
      <c r="L358" s="1219"/>
      <c r="M358" s="1222"/>
      <c r="N358" s="1110"/>
      <c r="O358" s="1113"/>
      <c r="P358" s="1062"/>
      <c r="Q358" s="1075"/>
      <c r="R358" s="1078"/>
      <c r="S358" s="1066"/>
      <c r="T358" s="1069"/>
      <c r="U358" s="1066"/>
      <c r="V358" s="1069"/>
      <c r="W358" s="1066"/>
      <c r="X358" s="1069"/>
      <c r="Y358" s="1066"/>
      <c r="Z358" s="1069"/>
      <c r="AA358" s="1069"/>
      <c r="AB358" s="1069"/>
      <c r="AC358" s="1093"/>
      <c r="AD358" s="1072"/>
      <c r="AE358" s="1096"/>
      <c r="AF358" s="1081"/>
      <c r="AG358" s="1072"/>
      <c r="AH358" s="1090"/>
      <c r="AI358" s="1081"/>
      <c r="AJ358" s="1081"/>
      <c r="AK358" s="1084"/>
      <c r="AL358" s="1087"/>
      <c r="AM358" s="1099"/>
      <c r="AN358" s="372"/>
      <c r="AO358" s="1101"/>
      <c r="AP358" s="1064"/>
      <c r="AQ358" s="919"/>
      <c r="AR358" s="842"/>
      <c r="AS358" s="842"/>
      <c r="AT358" s="842"/>
      <c r="AU358" s="842"/>
      <c r="AV358" s="842"/>
      <c r="AW358" s="842"/>
      <c r="AX358" s="1103"/>
      <c r="AY358" s="1101"/>
      <c r="AZ358"/>
      <c r="BA358"/>
      <c r="BB358"/>
      <c r="BC358"/>
      <c r="BD358"/>
      <c r="BE358"/>
      <c r="BF358"/>
      <c r="BG358"/>
    </row>
    <row r="359" spans="1:59" ht="30" customHeight="1" thickBot="1">
      <c r="A359" s="1107"/>
      <c r="B359" s="1212"/>
      <c r="C359" s="1213"/>
      <c r="D359" s="1213"/>
      <c r="E359" s="1213"/>
      <c r="F359" s="1214"/>
      <c r="G359" s="1217"/>
      <c r="H359" s="1217"/>
      <c r="I359" s="1217"/>
      <c r="J359" s="1217"/>
      <c r="K359" s="1217"/>
      <c r="L359" s="1220"/>
      <c r="M359" s="1223"/>
      <c r="N359" s="1111"/>
      <c r="O359" s="1114"/>
      <c r="P359" s="1063"/>
      <c r="Q359" s="1076"/>
      <c r="R359" s="1079"/>
      <c r="S359" s="1067"/>
      <c r="T359" s="1070"/>
      <c r="U359" s="1067"/>
      <c r="V359" s="1070"/>
      <c r="W359" s="1067"/>
      <c r="X359" s="1070"/>
      <c r="Y359" s="1067"/>
      <c r="Z359" s="1070"/>
      <c r="AA359" s="1070"/>
      <c r="AB359" s="1070"/>
      <c r="AC359" s="1094"/>
      <c r="AD359" s="1073"/>
      <c r="AE359" s="1097"/>
      <c r="AF359" s="1082"/>
      <c r="AG359" s="1073"/>
      <c r="AH359" s="1091"/>
      <c r="AI359" s="1082"/>
      <c r="AJ359" s="1082"/>
      <c r="AK359" s="1085"/>
      <c r="AL359" s="1088"/>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01"/>
      <c r="AP359" s="1064"/>
      <c r="AQ359" s="920"/>
      <c r="AR359" s="842"/>
      <c r="AS359" s="842"/>
      <c r="AT359" s="842"/>
      <c r="AU359" s="842"/>
      <c r="AV359" s="842"/>
      <c r="AW359" s="842"/>
      <c r="AX359" s="1103"/>
      <c r="AY359" s="1102"/>
      <c r="AZ359"/>
      <c r="BA359"/>
      <c r="BB359"/>
      <c r="BC359"/>
      <c r="BD359"/>
      <c r="BE359"/>
      <c r="BF359"/>
      <c r="BG359"/>
    </row>
    <row r="360" spans="1:59" ht="30" customHeight="1">
      <c r="A360" s="1104">
        <v>88</v>
      </c>
      <c r="B360" s="1224" t="str">
        <f>IF(基本情報入力シート!B127="", "",基本情報入力シート!B127)</f>
        <v/>
      </c>
      <c r="C360" s="1225"/>
      <c r="D360" s="1225"/>
      <c r="E360" s="1225"/>
      <c r="F360" s="1226"/>
      <c r="G360" s="1227" t="str">
        <f>IF(基本情報入力シート!L127="", "",基本情報入力シート!L127)</f>
        <v/>
      </c>
      <c r="H360" s="1227" t="str">
        <f>IF(基本情報入力シート!Q127="", "",基本情報入力シート!Q127)</f>
        <v/>
      </c>
      <c r="I360" s="1227" t="str">
        <f>IF(基本情報入力シート!V127="", "",基本情報入力シート!V127)</f>
        <v/>
      </c>
      <c r="J360" s="1227" t="str">
        <f>IF(基本情報入力シート!W127="", "",基本情報入力シート!W127)</f>
        <v/>
      </c>
      <c r="K360" s="1227" t="str">
        <f>IF(基本情報入力シート!X127="", "",基本情報入力シート!X127)</f>
        <v/>
      </c>
      <c r="L360" s="1228" t="str">
        <f>IF(基本情報入力シート!AC127=0, "",基本情報入力シート!AC127)</f>
        <v/>
      </c>
      <c r="M360" s="1221" t="str">
        <f>IF(基本情報入力シート!AD127="", "",基本情報入力シート!AD127)</f>
        <v/>
      </c>
      <c r="N360" s="1109"/>
      <c r="O360" s="1112" t="str">
        <f>IFERROR(VLOOKUP(K360,【参考】数式用２!$A$2:$AD$48,MATCH(N360,【参考】数式用２!$C$4:$AD$4,0)+2,0),"")</f>
        <v/>
      </c>
      <c r="P360" s="1061"/>
      <c r="Q360" s="1074" t="str">
        <f>IFERROR(VLOOKUP(K360,【参考】数式用２!$A$2:$AC$48,MATCH(P360,【参考】数式用２!$C$4:$AC$4,0)+2,0),"")</f>
        <v/>
      </c>
      <c r="R360" s="1077" t="s">
        <v>301</v>
      </c>
      <c r="S360" s="1065"/>
      <c r="T360" s="1068" t="s">
        <v>385</v>
      </c>
      <c r="U360" s="1065"/>
      <c r="V360" s="1068" t="s">
        <v>386</v>
      </c>
      <c r="W360" s="1065"/>
      <c r="X360" s="1068" t="s">
        <v>385</v>
      </c>
      <c r="Y360" s="1065"/>
      <c r="Z360" s="1068" t="s">
        <v>387</v>
      </c>
      <c r="AA360" s="1068" t="s">
        <v>209</v>
      </c>
      <c r="AB360" s="1068" t="str">
        <f>IF(S360&gt;=1,(W360*12+Y360)-(S360*12+U360)+1,"")</f>
        <v/>
      </c>
      <c r="AC360" s="1092" t="s">
        <v>388</v>
      </c>
      <c r="AD360" s="1071" t="str">
        <f>IFERROR(ROUNDDOWN(ROUND(L360*Q360,0)*M360,0)*AB360,"")</f>
        <v/>
      </c>
      <c r="AE360" s="1095" t="str">
        <f>IFERROR(ROUNDDOWN(ROUNDDOWN(ROUND(L360*VLOOKUP(K360,【参考】数式用２!$A$2:$AC$48,MATCH("処遇改善加算Ⅳ",【参考】数式用２!$C$4:$O$4,0)+2,0),0)*M360,0)*AB360*0.5,0), "")</f>
        <v/>
      </c>
      <c r="AF360" s="1080"/>
      <c r="AG360" s="1071" t="str">
        <f>IF(AND(AQ360&lt;&gt;"対象外", P360&lt;&gt;""),ROUNDDOWN(ROUND(L360*VLOOKUP(K360,【参考】数式用２!$A$2:$K$48,MATCH("ベア加算あり",【参考】数式用２!$C$4:$K$4,0)+2,0),0)*M360,0)*AB360,"")</f>
        <v/>
      </c>
      <c r="AH360" s="1089"/>
      <c r="AI360" s="1080"/>
      <c r="AJ360" s="1080"/>
      <c r="AK360" s="1083"/>
      <c r="AL360" s="1086"/>
      <c r="AM360" s="682" t="str">
        <f>IF(Q360="","",IF(Q360&lt;O360,"！加算の要件上は問題ありませんが、令和６年度末の加算率と比較して、令和７年度の加算率が低くなっています。",""))</f>
        <v/>
      </c>
      <c r="AN360" s="372"/>
      <c r="AO360" s="1100" t="str">
        <f>IF(K360&lt;&gt;"","Q列に色付け","")</f>
        <v/>
      </c>
      <c r="AP360" s="1064" t="str">
        <f>IF(AND(AE360&lt;&gt;0,AE360&lt;&gt;""),IF(AF360="○","入力済","未入力"),"")</f>
        <v/>
      </c>
      <c r="AQ360" s="918" t="str">
        <f>IFERROR((VLOOKUP(N360, 【参考】数式用２!$BE$5:$BE$13, 1,FALSE)), "対象外")</f>
        <v>対象外</v>
      </c>
      <c r="AR360" s="842" t="str">
        <f>IF(AG360&lt;&gt;"",IF(AH360="○","入力済","未入力"),"")</f>
        <v/>
      </c>
      <c r="AS360" s="842" t="str">
        <f>IF(AND(P360&lt;&gt;"", AI360=""), "未入力", "入力済")</f>
        <v>入力済</v>
      </c>
      <c r="AT360" s="842" t="str">
        <f>IF(AND(P360&lt;&gt;"", P360&lt;&gt;"処遇改善加算Ⅳ", AJ360=""), "未入力", "入力済")</f>
        <v>入力済</v>
      </c>
      <c r="AU360" s="842" t="str">
        <f>IFERROR(VLOOKUP(K360, 【参考】数式用２!$BB$5:$BC$48, 2, FALSE), "")</f>
        <v/>
      </c>
      <c r="AV360" s="842" t="str">
        <f>IF(AND(P360&lt;&gt;"処遇改善加算Ⅲ",P360&lt;&gt;"処遇改善加算Ⅳ", P360&lt;&gt;"", AU360&lt;&gt;"対象外"), 1,"")</f>
        <v/>
      </c>
      <c r="AW360" s="842" t="str">
        <f>IFERROR("_"&amp;VLOOKUP(K360, 【参考】数式用２!$AG$2:$AH$48, 2, FALSE), "")</f>
        <v/>
      </c>
      <c r="AX360" s="1103" t="str">
        <f>IF(AND(P360="処遇改善加算Ⅰ", AL360=""), "未入力","入力済")</f>
        <v>入力済</v>
      </c>
      <c r="AY360" s="1100" t="str">
        <f>G360</f>
        <v/>
      </c>
      <c r="AZ360"/>
      <c r="BA360"/>
      <c r="BB360"/>
      <c r="BC360"/>
      <c r="BD360"/>
      <c r="BE360"/>
      <c r="BF360"/>
      <c r="BG360"/>
    </row>
    <row r="361" spans="1:59" ht="14.25">
      <c r="A361" s="1105"/>
      <c r="B361" s="1209"/>
      <c r="C361" s="1210"/>
      <c r="D361" s="1210"/>
      <c r="E361" s="1210"/>
      <c r="F361" s="1211"/>
      <c r="G361" s="1216"/>
      <c r="H361" s="1216"/>
      <c r="I361" s="1216"/>
      <c r="J361" s="1216"/>
      <c r="K361" s="1216"/>
      <c r="L361" s="1219"/>
      <c r="M361" s="1222"/>
      <c r="N361" s="1110"/>
      <c r="O361" s="1113"/>
      <c r="P361" s="1062"/>
      <c r="Q361" s="1075"/>
      <c r="R361" s="1078"/>
      <c r="S361" s="1066"/>
      <c r="T361" s="1069"/>
      <c r="U361" s="1066"/>
      <c r="V361" s="1069"/>
      <c r="W361" s="1066"/>
      <c r="X361" s="1069"/>
      <c r="Y361" s="1066"/>
      <c r="Z361" s="1069"/>
      <c r="AA361" s="1069"/>
      <c r="AB361" s="1069"/>
      <c r="AC361" s="1093"/>
      <c r="AD361" s="1072"/>
      <c r="AE361" s="1096"/>
      <c r="AF361" s="1081"/>
      <c r="AG361" s="1072"/>
      <c r="AH361" s="1090"/>
      <c r="AI361" s="1081"/>
      <c r="AJ361" s="1081"/>
      <c r="AK361" s="1084"/>
      <c r="AL361" s="1087"/>
      <c r="AM361" s="1098"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01"/>
      <c r="AP361" s="1064"/>
      <c r="AQ361" s="919"/>
      <c r="AR361" s="842"/>
      <c r="AS361" s="842"/>
      <c r="AT361" s="842"/>
      <c r="AU361" s="842"/>
      <c r="AV361" s="842"/>
      <c r="AW361" s="842"/>
      <c r="AX361" s="1103"/>
      <c r="AY361" s="1101"/>
      <c r="AZ361"/>
      <c r="BA361"/>
      <c r="BB361"/>
      <c r="BC361"/>
      <c r="BD361"/>
      <c r="BE361"/>
      <c r="BF361"/>
      <c r="BG361"/>
    </row>
    <row r="362" spans="1:59" ht="14.25">
      <c r="A362" s="1106"/>
      <c r="B362" s="1209"/>
      <c r="C362" s="1210"/>
      <c r="D362" s="1210"/>
      <c r="E362" s="1210"/>
      <c r="F362" s="1211"/>
      <c r="G362" s="1216"/>
      <c r="H362" s="1216"/>
      <c r="I362" s="1216"/>
      <c r="J362" s="1216"/>
      <c r="K362" s="1216"/>
      <c r="L362" s="1219"/>
      <c r="M362" s="1222"/>
      <c r="N362" s="1110"/>
      <c r="O362" s="1113"/>
      <c r="P362" s="1062"/>
      <c r="Q362" s="1075"/>
      <c r="R362" s="1078"/>
      <c r="S362" s="1066"/>
      <c r="T362" s="1069"/>
      <c r="U362" s="1066"/>
      <c r="V362" s="1069"/>
      <c r="W362" s="1066"/>
      <c r="X362" s="1069"/>
      <c r="Y362" s="1066"/>
      <c r="Z362" s="1069"/>
      <c r="AA362" s="1069"/>
      <c r="AB362" s="1069"/>
      <c r="AC362" s="1093"/>
      <c r="AD362" s="1072"/>
      <c r="AE362" s="1096"/>
      <c r="AF362" s="1081"/>
      <c r="AG362" s="1072"/>
      <c r="AH362" s="1090"/>
      <c r="AI362" s="1081"/>
      <c r="AJ362" s="1081"/>
      <c r="AK362" s="1084"/>
      <c r="AL362" s="1087"/>
      <c r="AM362" s="1099"/>
      <c r="AN362" s="372"/>
      <c r="AO362" s="1101"/>
      <c r="AP362" s="1064"/>
      <c r="AQ362" s="919"/>
      <c r="AR362" s="842"/>
      <c r="AS362" s="842"/>
      <c r="AT362" s="842"/>
      <c r="AU362" s="842"/>
      <c r="AV362" s="842"/>
      <c r="AW362" s="842"/>
      <c r="AX362" s="1103"/>
      <c r="AY362" s="1101"/>
      <c r="AZ362"/>
      <c r="BA362"/>
      <c r="BB362"/>
      <c r="BC362"/>
      <c r="BD362"/>
      <c r="BE362"/>
      <c r="BF362"/>
      <c r="BG362"/>
    </row>
    <row r="363" spans="1:59" ht="30" customHeight="1" thickBot="1">
      <c r="A363" s="1107"/>
      <c r="B363" s="1212"/>
      <c r="C363" s="1213"/>
      <c r="D363" s="1213"/>
      <c r="E363" s="1213"/>
      <c r="F363" s="1214"/>
      <c r="G363" s="1217"/>
      <c r="H363" s="1217"/>
      <c r="I363" s="1217"/>
      <c r="J363" s="1217"/>
      <c r="K363" s="1217"/>
      <c r="L363" s="1220"/>
      <c r="M363" s="1223"/>
      <c r="N363" s="1111"/>
      <c r="O363" s="1114"/>
      <c r="P363" s="1063"/>
      <c r="Q363" s="1076"/>
      <c r="R363" s="1079"/>
      <c r="S363" s="1067"/>
      <c r="T363" s="1070"/>
      <c r="U363" s="1067"/>
      <c r="V363" s="1070"/>
      <c r="W363" s="1067"/>
      <c r="X363" s="1070"/>
      <c r="Y363" s="1067"/>
      <c r="Z363" s="1070"/>
      <c r="AA363" s="1070"/>
      <c r="AB363" s="1070"/>
      <c r="AC363" s="1094"/>
      <c r="AD363" s="1073"/>
      <c r="AE363" s="1097"/>
      <c r="AF363" s="1082"/>
      <c r="AG363" s="1073"/>
      <c r="AH363" s="1091"/>
      <c r="AI363" s="1082"/>
      <c r="AJ363" s="1082"/>
      <c r="AK363" s="1085"/>
      <c r="AL363" s="1088"/>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02"/>
      <c r="AP363" s="1064"/>
      <c r="AQ363" s="920"/>
      <c r="AR363" s="842"/>
      <c r="AS363" s="842"/>
      <c r="AT363" s="842"/>
      <c r="AU363" s="842"/>
      <c r="AV363" s="842"/>
      <c r="AW363" s="842"/>
      <c r="AX363" s="1103"/>
      <c r="AY363" s="1102"/>
      <c r="AZ363"/>
      <c r="BA363"/>
      <c r="BB363"/>
      <c r="BC363"/>
      <c r="BD363"/>
      <c r="BE363"/>
      <c r="BF363"/>
      <c r="BG363"/>
    </row>
    <row r="364" spans="1:59" ht="30" customHeight="1">
      <c r="A364" s="1104">
        <v>89</v>
      </c>
      <c r="B364" s="1224" t="str">
        <f>IF(基本情報入力シート!B128="", "",基本情報入力シート!B128)</f>
        <v/>
      </c>
      <c r="C364" s="1225"/>
      <c r="D364" s="1225"/>
      <c r="E364" s="1225"/>
      <c r="F364" s="1226"/>
      <c r="G364" s="1227" t="str">
        <f>IF(基本情報入力シート!L128="", "",基本情報入力シート!L128)</f>
        <v/>
      </c>
      <c r="H364" s="1227" t="str">
        <f>IF(基本情報入力シート!Q128="", "",基本情報入力シート!Q128)</f>
        <v/>
      </c>
      <c r="I364" s="1227" t="str">
        <f>IF(基本情報入力シート!V128="", "",基本情報入力シート!V128)</f>
        <v/>
      </c>
      <c r="J364" s="1227" t="str">
        <f>IF(基本情報入力シート!W128="", "",基本情報入力シート!W128)</f>
        <v/>
      </c>
      <c r="K364" s="1227" t="str">
        <f>IF(基本情報入力シート!X128="", "",基本情報入力シート!X128)</f>
        <v/>
      </c>
      <c r="L364" s="1228" t="str">
        <f>IF(基本情報入力シート!AC128=0, "",基本情報入力シート!AC128)</f>
        <v/>
      </c>
      <c r="M364" s="1221" t="str">
        <f>IF(基本情報入力シート!AD128="", "",基本情報入力シート!AD128)</f>
        <v/>
      </c>
      <c r="N364" s="1109"/>
      <c r="O364" s="1112" t="str">
        <f>IFERROR(VLOOKUP(K364,【参考】数式用２!$A$2:$AD$48,MATCH(N364,【参考】数式用２!$C$4:$AD$4,0)+2,0),"")</f>
        <v/>
      </c>
      <c r="P364" s="1061"/>
      <c r="Q364" s="1074" t="str">
        <f>IFERROR(VLOOKUP(K364,【参考】数式用２!$A$2:$AC$48,MATCH(P364,【参考】数式用２!$C$4:$AC$4,0)+2,0),"")</f>
        <v/>
      </c>
      <c r="R364" s="1077" t="s">
        <v>301</v>
      </c>
      <c r="S364" s="1065"/>
      <c r="T364" s="1068" t="s">
        <v>385</v>
      </c>
      <c r="U364" s="1065"/>
      <c r="V364" s="1068" t="s">
        <v>386</v>
      </c>
      <c r="W364" s="1065"/>
      <c r="X364" s="1068" t="s">
        <v>385</v>
      </c>
      <c r="Y364" s="1065"/>
      <c r="Z364" s="1068" t="s">
        <v>387</v>
      </c>
      <c r="AA364" s="1068" t="s">
        <v>209</v>
      </c>
      <c r="AB364" s="1068" t="str">
        <f>IF(S364&gt;=1,(W364*12+Y364)-(S364*12+U364)+1,"")</f>
        <v/>
      </c>
      <c r="AC364" s="1092" t="s">
        <v>388</v>
      </c>
      <c r="AD364" s="1071" t="str">
        <f>IFERROR(ROUNDDOWN(ROUND(L364*Q364,0)*M364,0)*AB364,"")</f>
        <v/>
      </c>
      <c r="AE364" s="1095" t="str">
        <f>IFERROR(ROUNDDOWN(ROUNDDOWN(ROUND(L364*VLOOKUP(K364,【参考】数式用２!$A$2:$AC$48,MATCH("処遇改善加算Ⅳ",【参考】数式用２!$C$4:$O$4,0)+2,0),0)*M364,0)*AB364*0.5,0), "")</f>
        <v/>
      </c>
      <c r="AF364" s="1080"/>
      <c r="AG364" s="1071" t="str">
        <f>IF(AND(AQ364&lt;&gt;"対象外", P364&lt;&gt;""),ROUNDDOWN(ROUND(L364*VLOOKUP(K364,【参考】数式用２!$A$2:$K$48,MATCH("ベア加算あり",【参考】数式用２!$C$4:$K$4,0)+2,0),0)*M364,0)*AB364,"")</f>
        <v/>
      </c>
      <c r="AH364" s="1089"/>
      <c r="AI364" s="1080"/>
      <c r="AJ364" s="1080"/>
      <c r="AK364" s="1083"/>
      <c r="AL364" s="1086"/>
      <c r="AM364" s="682" t="str">
        <f>IF(Q364="","",IF(Q364&lt;O364,"！加算の要件上は問題ありませんが、令和６年度末の加算率と比較して、令和７年度の加算率が低くなっています。",""))</f>
        <v/>
      </c>
      <c r="AN364" s="372"/>
      <c r="AO364" s="1100" t="str">
        <f>IF(K364&lt;&gt;"","Q列に色付け","")</f>
        <v/>
      </c>
      <c r="AP364" s="1064" t="str">
        <f>IF(AND(AE364&lt;&gt;0,AE364&lt;&gt;""),IF(AF364="○","入力済","未入力"),"")</f>
        <v/>
      </c>
      <c r="AQ364" s="918" t="str">
        <f>IFERROR((VLOOKUP(N364, 【参考】数式用２!$BE$5:$BE$13, 1,FALSE)), "対象外")</f>
        <v>対象外</v>
      </c>
      <c r="AR364" s="842" t="str">
        <f>IF(AG364&lt;&gt;"",IF(AH364="○","入力済","未入力"),"")</f>
        <v/>
      </c>
      <c r="AS364" s="842" t="str">
        <f>IF(AND(P364&lt;&gt;"", AI364=""), "未入力", "入力済")</f>
        <v>入力済</v>
      </c>
      <c r="AT364" s="842" t="str">
        <f>IF(AND(P364&lt;&gt;"", P364&lt;&gt;"処遇改善加算Ⅳ", AJ364=""), "未入力", "入力済")</f>
        <v>入力済</v>
      </c>
      <c r="AU364" s="842" t="str">
        <f>IFERROR(VLOOKUP(K364, 【参考】数式用２!$BB$5:$BC$48, 2, FALSE), "")</f>
        <v/>
      </c>
      <c r="AV364" s="842" t="str">
        <f>IF(AND(P364&lt;&gt;"処遇改善加算Ⅲ",P364&lt;&gt;"処遇改善加算Ⅳ", P364&lt;&gt;"", AU364&lt;&gt;"対象外"), 1,"")</f>
        <v/>
      </c>
      <c r="AW364" s="842" t="str">
        <f>IFERROR("_"&amp;VLOOKUP(K364, 【参考】数式用２!$AG$2:$AH$48, 2, FALSE), "")</f>
        <v/>
      </c>
      <c r="AX364" s="1103" t="str">
        <f>IF(AND(P364="処遇改善加算Ⅰ", AL364=""), "未入力","入力済")</f>
        <v>入力済</v>
      </c>
      <c r="AY364" s="1100" t="str">
        <f>G364</f>
        <v/>
      </c>
      <c r="AZ364"/>
      <c r="BA364"/>
      <c r="BB364"/>
      <c r="BC364"/>
      <c r="BD364"/>
      <c r="BE364"/>
      <c r="BF364"/>
      <c r="BG364"/>
    </row>
    <row r="365" spans="1:59" ht="14.25">
      <c r="A365" s="1105"/>
      <c r="B365" s="1209"/>
      <c r="C365" s="1210"/>
      <c r="D365" s="1210"/>
      <c r="E365" s="1210"/>
      <c r="F365" s="1211"/>
      <c r="G365" s="1216"/>
      <c r="H365" s="1216"/>
      <c r="I365" s="1216"/>
      <c r="J365" s="1216"/>
      <c r="K365" s="1216"/>
      <c r="L365" s="1219"/>
      <c r="M365" s="1222"/>
      <c r="N365" s="1110"/>
      <c r="O365" s="1113"/>
      <c r="P365" s="1062"/>
      <c r="Q365" s="1075"/>
      <c r="R365" s="1078"/>
      <c r="S365" s="1066"/>
      <c r="T365" s="1069"/>
      <c r="U365" s="1066"/>
      <c r="V365" s="1069"/>
      <c r="W365" s="1066"/>
      <c r="X365" s="1069"/>
      <c r="Y365" s="1066"/>
      <c r="Z365" s="1069"/>
      <c r="AA365" s="1069"/>
      <c r="AB365" s="1069"/>
      <c r="AC365" s="1093"/>
      <c r="AD365" s="1072"/>
      <c r="AE365" s="1096"/>
      <c r="AF365" s="1081"/>
      <c r="AG365" s="1072"/>
      <c r="AH365" s="1090"/>
      <c r="AI365" s="1081"/>
      <c r="AJ365" s="1081"/>
      <c r="AK365" s="1084"/>
      <c r="AL365" s="1087"/>
      <c r="AM365" s="1098"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01"/>
      <c r="AP365" s="1064"/>
      <c r="AQ365" s="919"/>
      <c r="AR365" s="842"/>
      <c r="AS365" s="842"/>
      <c r="AT365" s="842"/>
      <c r="AU365" s="842"/>
      <c r="AV365" s="842"/>
      <c r="AW365" s="842"/>
      <c r="AX365" s="1103"/>
      <c r="AY365" s="1101"/>
      <c r="AZ365"/>
      <c r="BA365"/>
      <c r="BB365"/>
      <c r="BC365"/>
      <c r="BD365"/>
      <c r="BE365"/>
      <c r="BF365"/>
      <c r="BG365"/>
    </row>
    <row r="366" spans="1:59" ht="14.25">
      <c r="A366" s="1106"/>
      <c r="B366" s="1209"/>
      <c r="C366" s="1210"/>
      <c r="D366" s="1210"/>
      <c r="E366" s="1210"/>
      <c r="F366" s="1211"/>
      <c r="G366" s="1216"/>
      <c r="H366" s="1216"/>
      <c r="I366" s="1216"/>
      <c r="J366" s="1216"/>
      <c r="K366" s="1216"/>
      <c r="L366" s="1219"/>
      <c r="M366" s="1222"/>
      <c r="N366" s="1110"/>
      <c r="O366" s="1113"/>
      <c r="P366" s="1062"/>
      <c r="Q366" s="1075"/>
      <c r="R366" s="1078"/>
      <c r="S366" s="1066"/>
      <c r="T366" s="1069"/>
      <c r="U366" s="1066"/>
      <c r="V366" s="1069"/>
      <c r="W366" s="1066"/>
      <c r="X366" s="1069"/>
      <c r="Y366" s="1066"/>
      <c r="Z366" s="1069"/>
      <c r="AA366" s="1069"/>
      <c r="AB366" s="1069"/>
      <c r="AC366" s="1093"/>
      <c r="AD366" s="1072"/>
      <c r="AE366" s="1096"/>
      <c r="AF366" s="1081"/>
      <c r="AG366" s="1072"/>
      <c r="AH366" s="1090"/>
      <c r="AI366" s="1081"/>
      <c r="AJ366" s="1081"/>
      <c r="AK366" s="1084"/>
      <c r="AL366" s="1087"/>
      <c r="AM366" s="1099"/>
      <c r="AN366" s="372"/>
      <c r="AO366" s="1101"/>
      <c r="AP366" s="1064"/>
      <c r="AQ366" s="919"/>
      <c r="AR366" s="842"/>
      <c r="AS366" s="842"/>
      <c r="AT366" s="842"/>
      <c r="AU366" s="842"/>
      <c r="AV366" s="842"/>
      <c r="AW366" s="842"/>
      <c r="AX366" s="1103"/>
      <c r="AY366" s="1101"/>
      <c r="AZ366"/>
      <c r="BA366"/>
      <c r="BB366"/>
      <c r="BC366"/>
      <c r="BD366"/>
      <c r="BE366"/>
      <c r="BF366"/>
      <c r="BG366"/>
    </row>
    <row r="367" spans="1:59" ht="30" customHeight="1" thickBot="1">
      <c r="A367" s="1107"/>
      <c r="B367" s="1212"/>
      <c r="C367" s="1213"/>
      <c r="D367" s="1213"/>
      <c r="E367" s="1213"/>
      <c r="F367" s="1214"/>
      <c r="G367" s="1217"/>
      <c r="H367" s="1217"/>
      <c r="I367" s="1217"/>
      <c r="J367" s="1217"/>
      <c r="K367" s="1217"/>
      <c r="L367" s="1220"/>
      <c r="M367" s="1223"/>
      <c r="N367" s="1111"/>
      <c r="O367" s="1114"/>
      <c r="P367" s="1063"/>
      <c r="Q367" s="1076"/>
      <c r="R367" s="1079"/>
      <c r="S367" s="1067"/>
      <c r="T367" s="1070"/>
      <c r="U367" s="1067"/>
      <c r="V367" s="1070"/>
      <c r="W367" s="1067"/>
      <c r="X367" s="1070"/>
      <c r="Y367" s="1067"/>
      <c r="Z367" s="1070"/>
      <c r="AA367" s="1070"/>
      <c r="AB367" s="1070"/>
      <c r="AC367" s="1094"/>
      <c r="AD367" s="1073"/>
      <c r="AE367" s="1097"/>
      <c r="AF367" s="1082"/>
      <c r="AG367" s="1073"/>
      <c r="AH367" s="1091"/>
      <c r="AI367" s="1082"/>
      <c r="AJ367" s="1082"/>
      <c r="AK367" s="1085"/>
      <c r="AL367" s="1088"/>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02"/>
      <c r="AP367" s="1064"/>
      <c r="AQ367" s="920"/>
      <c r="AR367" s="842"/>
      <c r="AS367" s="842"/>
      <c r="AT367" s="842"/>
      <c r="AU367" s="842"/>
      <c r="AV367" s="842"/>
      <c r="AW367" s="842"/>
      <c r="AX367" s="1103"/>
      <c r="AY367" s="1102"/>
      <c r="AZ367"/>
      <c r="BA367"/>
      <c r="BB367"/>
      <c r="BC367"/>
      <c r="BD367"/>
      <c r="BE367"/>
      <c r="BF367"/>
      <c r="BG367"/>
    </row>
    <row r="368" spans="1:59" ht="30" customHeight="1">
      <c r="A368" s="1104">
        <v>90</v>
      </c>
      <c r="B368" s="1224" t="str">
        <f>IF(基本情報入力シート!B129="", "",基本情報入力シート!B129)</f>
        <v/>
      </c>
      <c r="C368" s="1225"/>
      <c r="D368" s="1225"/>
      <c r="E368" s="1225"/>
      <c r="F368" s="1226"/>
      <c r="G368" s="1227" t="str">
        <f>IF(基本情報入力シート!L129="", "",基本情報入力シート!L129)</f>
        <v/>
      </c>
      <c r="H368" s="1227" t="str">
        <f>IF(基本情報入力シート!Q129="", "",基本情報入力シート!Q129)</f>
        <v/>
      </c>
      <c r="I368" s="1227" t="str">
        <f>IF(基本情報入力シート!V129="", "",基本情報入力シート!V129)</f>
        <v/>
      </c>
      <c r="J368" s="1227" t="str">
        <f>IF(基本情報入力シート!W129="", "",基本情報入力シート!W129)</f>
        <v/>
      </c>
      <c r="K368" s="1227" t="str">
        <f>IF(基本情報入力シート!X129="", "",基本情報入力シート!X129)</f>
        <v/>
      </c>
      <c r="L368" s="1228" t="str">
        <f>IF(基本情報入力シート!AC129=0, "",基本情報入力シート!AC129)</f>
        <v/>
      </c>
      <c r="M368" s="1221" t="str">
        <f>IF(基本情報入力シート!AD129="", "",基本情報入力シート!AD129)</f>
        <v/>
      </c>
      <c r="N368" s="1109"/>
      <c r="O368" s="1112" t="str">
        <f>IFERROR(VLOOKUP(K368,【参考】数式用２!$A$2:$AD$48,MATCH(N368,【参考】数式用２!$C$4:$AD$4,0)+2,0),"")</f>
        <v/>
      </c>
      <c r="P368" s="1061"/>
      <c r="Q368" s="1074" t="str">
        <f>IFERROR(VLOOKUP(K368,【参考】数式用２!$A$2:$AC$48,MATCH(P368,【参考】数式用２!$C$4:$AC$4,0)+2,0),"")</f>
        <v/>
      </c>
      <c r="R368" s="1077" t="s">
        <v>301</v>
      </c>
      <c r="S368" s="1065"/>
      <c r="T368" s="1068" t="s">
        <v>385</v>
      </c>
      <c r="U368" s="1065"/>
      <c r="V368" s="1068" t="s">
        <v>386</v>
      </c>
      <c r="W368" s="1065"/>
      <c r="X368" s="1068" t="s">
        <v>385</v>
      </c>
      <c r="Y368" s="1065"/>
      <c r="Z368" s="1068" t="s">
        <v>387</v>
      </c>
      <c r="AA368" s="1068" t="s">
        <v>209</v>
      </c>
      <c r="AB368" s="1068" t="str">
        <f>IF(S368&gt;=1,(W368*12+Y368)-(S368*12+U368)+1,"")</f>
        <v/>
      </c>
      <c r="AC368" s="1092" t="s">
        <v>388</v>
      </c>
      <c r="AD368" s="1071" t="str">
        <f>IFERROR(ROUNDDOWN(ROUND(L368*Q368,0)*M368,0)*AB368,"")</f>
        <v/>
      </c>
      <c r="AE368" s="1095" t="str">
        <f>IFERROR(ROUNDDOWN(ROUNDDOWN(ROUND(L368*VLOOKUP(K368,【参考】数式用２!$A$2:$AC$48,MATCH("処遇改善加算Ⅳ",【参考】数式用２!$C$4:$O$4,0)+2,0),0)*M368,0)*AB368*0.5,0), "")</f>
        <v/>
      </c>
      <c r="AF368" s="1080"/>
      <c r="AG368" s="1071" t="str">
        <f>IF(AND(AQ368&lt;&gt;"対象外", P368&lt;&gt;""),ROUNDDOWN(ROUND(L368*VLOOKUP(K368,【参考】数式用２!$A$2:$K$48,MATCH("ベア加算あり",【参考】数式用２!$C$4:$K$4,0)+2,0),0)*M368,0)*AB368,"")</f>
        <v/>
      </c>
      <c r="AH368" s="1089"/>
      <c r="AI368" s="1080"/>
      <c r="AJ368" s="1080"/>
      <c r="AK368" s="1083"/>
      <c r="AL368" s="1086"/>
      <c r="AM368" s="682" t="str">
        <f>IF(Q368="","",IF(Q368&lt;O368,"！加算の要件上は問題ありませんが、令和６年度末の加算率と比較して、令和７年度の加算率が低くなっています。",""))</f>
        <v/>
      </c>
      <c r="AN368" s="372"/>
      <c r="AO368" s="1100" t="str">
        <f>IF(K368&lt;&gt;"","Q列に色付け","")</f>
        <v/>
      </c>
      <c r="AP368" s="1064" t="str">
        <f>IF(AND(AE368&lt;&gt;0,AE368&lt;&gt;""),IF(AF368="○","入力済","未入力"),"")</f>
        <v/>
      </c>
      <c r="AQ368" s="918" t="str">
        <f>IFERROR((VLOOKUP(N368, 【参考】数式用２!$BE$5:$BE$13, 1,FALSE)), "対象外")</f>
        <v>対象外</v>
      </c>
      <c r="AR368" s="842" t="str">
        <f>IF(AG368&lt;&gt;"",IF(AH368="○","入力済","未入力"),"")</f>
        <v/>
      </c>
      <c r="AS368" s="842" t="str">
        <f>IF(AND(P368&lt;&gt;"", AI368=""), "未入力", "入力済")</f>
        <v>入力済</v>
      </c>
      <c r="AT368" s="842" t="str">
        <f>IF(AND(P368&lt;&gt;"", P368&lt;&gt;"処遇改善加算Ⅳ", AJ368=""), "未入力", "入力済")</f>
        <v>入力済</v>
      </c>
      <c r="AU368" s="842" t="str">
        <f>IFERROR(VLOOKUP(K368, 【参考】数式用２!$BB$5:$BC$48, 2, FALSE), "")</f>
        <v/>
      </c>
      <c r="AV368" s="842" t="str">
        <f>IF(AND(P368&lt;&gt;"処遇改善加算Ⅲ",P368&lt;&gt;"処遇改善加算Ⅳ", P368&lt;&gt;"", AU368&lt;&gt;"対象外"), 1,"")</f>
        <v/>
      </c>
      <c r="AW368" s="842" t="str">
        <f>IFERROR("_"&amp;VLOOKUP(K368, 【参考】数式用２!$AG$2:$AH$48, 2, FALSE), "")</f>
        <v/>
      </c>
      <c r="AX368" s="1103" t="str">
        <f>IF(AND(P368="処遇改善加算Ⅰ", AL368=""), "未入力","入力済")</f>
        <v>入力済</v>
      </c>
      <c r="AY368" s="1100" t="str">
        <f>G368</f>
        <v/>
      </c>
      <c r="AZ368"/>
      <c r="BA368"/>
      <c r="BB368"/>
      <c r="BC368"/>
      <c r="BD368"/>
      <c r="BE368"/>
      <c r="BF368"/>
      <c r="BG368"/>
    </row>
    <row r="369" spans="1:59" ht="14.25">
      <c r="A369" s="1105"/>
      <c r="B369" s="1209"/>
      <c r="C369" s="1210"/>
      <c r="D369" s="1210"/>
      <c r="E369" s="1210"/>
      <c r="F369" s="1211"/>
      <c r="G369" s="1216"/>
      <c r="H369" s="1216"/>
      <c r="I369" s="1216"/>
      <c r="J369" s="1216"/>
      <c r="K369" s="1216"/>
      <c r="L369" s="1219"/>
      <c r="M369" s="1222"/>
      <c r="N369" s="1110"/>
      <c r="O369" s="1113"/>
      <c r="P369" s="1062"/>
      <c r="Q369" s="1075"/>
      <c r="R369" s="1078"/>
      <c r="S369" s="1066"/>
      <c r="T369" s="1069"/>
      <c r="U369" s="1066"/>
      <c r="V369" s="1069"/>
      <c r="W369" s="1066"/>
      <c r="X369" s="1069"/>
      <c r="Y369" s="1066"/>
      <c r="Z369" s="1069"/>
      <c r="AA369" s="1069"/>
      <c r="AB369" s="1069"/>
      <c r="AC369" s="1093"/>
      <c r="AD369" s="1072"/>
      <c r="AE369" s="1096"/>
      <c r="AF369" s="1081"/>
      <c r="AG369" s="1072"/>
      <c r="AH369" s="1090"/>
      <c r="AI369" s="1081"/>
      <c r="AJ369" s="1081"/>
      <c r="AK369" s="1084"/>
      <c r="AL369" s="1087"/>
      <c r="AM369" s="1098"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01"/>
      <c r="AP369" s="1064"/>
      <c r="AQ369" s="919"/>
      <c r="AR369" s="842"/>
      <c r="AS369" s="842"/>
      <c r="AT369" s="842"/>
      <c r="AU369" s="842"/>
      <c r="AV369" s="842"/>
      <c r="AW369" s="842"/>
      <c r="AX369" s="1103"/>
      <c r="AY369" s="1101"/>
      <c r="AZ369"/>
      <c r="BA369"/>
      <c r="BB369"/>
      <c r="BC369"/>
      <c r="BD369"/>
      <c r="BE369"/>
      <c r="BF369"/>
      <c r="BG369"/>
    </row>
    <row r="370" spans="1:59" ht="14.25">
      <c r="A370" s="1106"/>
      <c r="B370" s="1209"/>
      <c r="C370" s="1210"/>
      <c r="D370" s="1210"/>
      <c r="E370" s="1210"/>
      <c r="F370" s="1211"/>
      <c r="G370" s="1216"/>
      <c r="H370" s="1216"/>
      <c r="I370" s="1216"/>
      <c r="J370" s="1216"/>
      <c r="K370" s="1216"/>
      <c r="L370" s="1219"/>
      <c r="M370" s="1222"/>
      <c r="N370" s="1110"/>
      <c r="O370" s="1113"/>
      <c r="P370" s="1062"/>
      <c r="Q370" s="1075"/>
      <c r="R370" s="1078"/>
      <c r="S370" s="1066"/>
      <c r="T370" s="1069"/>
      <c r="U370" s="1066"/>
      <c r="V370" s="1069"/>
      <c r="W370" s="1066"/>
      <c r="X370" s="1069"/>
      <c r="Y370" s="1066"/>
      <c r="Z370" s="1069"/>
      <c r="AA370" s="1069"/>
      <c r="AB370" s="1069"/>
      <c r="AC370" s="1093"/>
      <c r="AD370" s="1072"/>
      <c r="AE370" s="1096"/>
      <c r="AF370" s="1081"/>
      <c r="AG370" s="1072"/>
      <c r="AH370" s="1090"/>
      <c r="AI370" s="1081"/>
      <c r="AJ370" s="1081"/>
      <c r="AK370" s="1084"/>
      <c r="AL370" s="1087"/>
      <c r="AM370" s="1099"/>
      <c r="AN370" s="372"/>
      <c r="AO370" s="1101"/>
      <c r="AP370" s="1064"/>
      <c r="AQ370" s="919"/>
      <c r="AR370" s="842"/>
      <c r="AS370" s="842"/>
      <c r="AT370" s="842"/>
      <c r="AU370" s="842"/>
      <c r="AV370" s="842"/>
      <c r="AW370" s="842"/>
      <c r="AX370" s="1103"/>
      <c r="AY370" s="1101"/>
      <c r="AZ370"/>
      <c r="BA370"/>
      <c r="BB370"/>
      <c r="BC370"/>
      <c r="BD370"/>
      <c r="BE370"/>
      <c r="BF370"/>
      <c r="BG370"/>
    </row>
    <row r="371" spans="1:59" ht="30" customHeight="1" thickBot="1">
      <c r="A371" s="1107"/>
      <c r="B371" s="1212"/>
      <c r="C371" s="1213"/>
      <c r="D371" s="1213"/>
      <c r="E371" s="1213"/>
      <c r="F371" s="1214"/>
      <c r="G371" s="1217"/>
      <c r="H371" s="1217"/>
      <c r="I371" s="1217"/>
      <c r="J371" s="1217"/>
      <c r="K371" s="1217"/>
      <c r="L371" s="1220"/>
      <c r="M371" s="1223"/>
      <c r="N371" s="1111"/>
      <c r="O371" s="1114"/>
      <c r="P371" s="1063"/>
      <c r="Q371" s="1076"/>
      <c r="R371" s="1079"/>
      <c r="S371" s="1067"/>
      <c r="T371" s="1070"/>
      <c r="U371" s="1067"/>
      <c r="V371" s="1070"/>
      <c r="W371" s="1067"/>
      <c r="X371" s="1070"/>
      <c r="Y371" s="1067"/>
      <c r="Z371" s="1070"/>
      <c r="AA371" s="1070"/>
      <c r="AB371" s="1070"/>
      <c r="AC371" s="1094"/>
      <c r="AD371" s="1073"/>
      <c r="AE371" s="1097"/>
      <c r="AF371" s="1082"/>
      <c r="AG371" s="1073"/>
      <c r="AH371" s="1091"/>
      <c r="AI371" s="1082"/>
      <c r="AJ371" s="1082"/>
      <c r="AK371" s="1085"/>
      <c r="AL371" s="1088"/>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02"/>
      <c r="AP371" s="1064"/>
      <c r="AQ371" s="920"/>
      <c r="AR371" s="842"/>
      <c r="AS371" s="842"/>
      <c r="AT371" s="842"/>
      <c r="AU371" s="842"/>
      <c r="AV371" s="842"/>
      <c r="AW371" s="842"/>
      <c r="AX371" s="1103"/>
      <c r="AY371" s="1102"/>
      <c r="AZ371"/>
      <c r="BA371"/>
      <c r="BB371"/>
      <c r="BC371"/>
      <c r="BD371"/>
      <c r="BE371"/>
      <c r="BF371"/>
      <c r="BG371"/>
    </row>
    <row r="372" spans="1:59" ht="30" customHeight="1">
      <c r="A372" s="1104">
        <v>91</v>
      </c>
      <c r="B372" s="1224" t="str">
        <f>IF(基本情報入力シート!B130="", "",基本情報入力シート!B130)</f>
        <v/>
      </c>
      <c r="C372" s="1225"/>
      <c r="D372" s="1225"/>
      <c r="E372" s="1225"/>
      <c r="F372" s="1226"/>
      <c r="G372" s="1227" t="str">
        <f>IF(基本情報入力シート!L130="", "",基本情報入力シート!L130)</f>
        <v/>
      </c>
      <c r="H372" s="1227" t="str">
        <f>IF(基本情報入力シート!Q130="", "",基本情報入力シート!Q130)</f>
        <v/>
      </c>
      <c r="I372" s="1227" t="str">
        <f>IF(基本情報入力シート!V130="", "",基本情報入力シート!V130)</f>
        <v/>
      </c>
      <c r="J372" s="1227" t="str">
        <f>IF(基本情報入力シート!W130="", "",基本情報入力シート!W130)</f>
        <v/>
      </c>
      <c r="K372" s="1227" t="str">
        <f>IF(基本情報入力シート!X130="", "",基本情報入力シート!X130)</f>
        <v/>
      </c>
      <c r="L372" s="1228" t="str">
        <f>IF(基本情報入力シート!AC130=0, "",基本情報入力シート!AC130)</f>
        <v/>
      </c>
      <c r="M372" s="1221" t="str">
        <f>IF(基本情報入力シート!AD130="", "",基本情報入力シート!AD130)</f>
        <v/>
      </c>
      <c r="N372" s="1109"/>
      <c r="O372" s="1112" t="str">
        <f>IFERROR(VLOOKUP(K372,【参考】数式用２!$A$2:$AD$48,MATCH(N372,【参考】数式用２!$C$4:$AD$4,0)+2,0),"")</f>
        <v/>
      </c>
      <c r="P372" s="1061"/>
      <c r="Q372" s="1074" t="str">
        <f>IFERROR(VLOOKUP(K372,【参考】数式用２!$A$2:$AC$48,MATCH(P372,【参考】数式用２!$C$4:$AC$4,0)+2,0),"")</f>
        <v/>
      </c>
      <c r="R372" s="1077" t="s">
        <v>301</v>
      </c>
      <c r="S372" s="1065"/>
      <c r="T372" s="1068" t="s">
        <v>385</v>
      </c>
      <c r="U372" s="1065"/>
      <c r="V372" s="1068" t="s">
        <v>386</v>
      </c>
      <c r="W372" s="1065"/>
      <c r="X372" s="1068" t="s">
        <v>385</v>
      </c>
      <c r="Y372" s="1065"/>
      <c r="Z372" s="1068" t="s">
        <v>387</v>
      </c>
      <c r="AA372" s="1068" t="s">
        <v>209</v>
      </c>
      <c r="AB372" s="1068" t="str">
        <f>IF(S372&gt;=1,(W372*12+Y372)-(S372*12+U372)+1,"")</f>
        <v/>
      </c>
      <c r="AC372" s="1092" t="s">
        <v>388</v>
      </c>
      <c r="AD372" s="1071" t="str">
        <f>IFERROR(ROUNDDOWN(ROUND(L372*Q372,0)*M372,0)*AB372,"")</f>
        <v/>
      </c>
      <c r="AE372" s="1095" t="str">
        <f>IFERROR(ROUNDDOWN(ROUNDDOWN(ROUND(L372*VLOOKUP(K372,【参考】数式用２!$A$2:$AC$48,MATCH("処遇改善加算Ⅳ",【参考】数式用２!$C$4:$O$4,0)+2,0),0)*M372,0)*AB372*0.5,0), "")</f>
        <v/>
      </c>
      <c r="AF372" s="1080"/>
      <c r="AG372" s="1071" t="str">
        <f>IF(AND(AQ372&lt;&gt;"対象外", P372&lt;&gt;""),ROUNDDOWN(ROUND(L372*VLOOKUP(K372,【参考】数式用２!$A$2:$K$48,MATCH("ベア加算あり",【参考】数式用２!$C$4:$K$4,0)+2,0),0)*M372,0)*AB372,"")</f>
        <v/>
      </c>
      <c r="AH372" s="1089"/>
      <c r="AI372" s="1080"/>
      <c r="AJ372" s="1080"/>
      <c r="AK372" s="1083"/>
      <c r="AL372" s="1086"/>
      <c r="AM372" s="682" t="str">
        <f>IF(Q372="","",IF(Q372&lt;O372,"！加算の要件上は問題ありませんが、令和６年度末の加算率と比較して、令和７年度の加算率が低くなっています。",""))</f>
        <v/>
      </c>
      <c r="AN372" s="372"/>
      <c r="AO372" s="1100" t="str">
        <f>IF(K372&lt;&gt;"","Q列に色付け","")</f>
        <v/>
      </c>
      <c r="AP372" s="1064" t="str">
        <f>IF(AND(AE372&lt;&gt;0,AE372&lt;&gt;""),IF(AF372="○","入力済","未入力"),"")</f>
        <v/>
      </c>
      <c r="AQ372" s="918" t="str">
        <f>IFERROR((VLOOKUP(N372, 【参考】数式用２!$BE$5:$BE$13, 1,FALSE)), "対象外")</f>
        <v>対象外</v>
      </c>
      <c r="AR372" s="842" t="str">
        <f>IF(AG372&lt;&gt;"",IF(AH372="○","入力済","未入力"),"")</f>
        <v/>
      </c>
      <c r="AS372" s="842" t="str">
        <f>IF(AND(P372&lt;&gt;"", AI372=""), "未入力", "入力済")</f>
        <v>入力済</v>
      </c>
      <c r="AT372" s="842" t="str">
        <f>IF(AND(P372&lt;&gt;"", P372&lt;&gt;"処遇改善加算Ⅳ", AJ372=""), "未入力", "入力済")</f>
        <v>入力済</v>
      </c>
      <c r="AU372" s="842" t="str">
        <f>IFERROR(VLOOKUP(K372, 【参考】数式用２!$BB$5:$BC$48, 2, FALSE), "")</f>
        <v/>
      </c>
      <c r="AV372" s="842" t="str">
        <f>IF(AND(P372&lt;&gt;"処遇改善加算Ⅲ",P372&lt;&gt;"処遇改善加算Ⅳ", P372&lt;&gt;"", AU372&lt;&gt;"対象外"), 1,"")</f>
        <v/>
      </c>
      <c r="AW372" s="842" t="str">
        <f>IFERROR("_"&amp;VLOOKUP(K372, 【参考】数式用２!$AG$2:$AH$48, 2, FALSE), "")</f>
        <v/>
      </c>
      <c r="AX372" s="1103" t="str">
        <f>IF(AND(P372="処遇改善加算Ⅰ", AL372=""), "未入力","入力済")</f>
        <v>入力済</v>
      </c>
      <c r="AY372" s="1100" t="str">
        <f>G372</f>
        <v/>
      </c>
      <c r="AZ372"/>
      <c r="BA372"/>
      <c r="BB372"/>
      <c r="BC372"/>
      <c r="BD372"/>
      <c r="BE372"/>
      <c r="BF372"/>
      <c r="BG372"/>
    </row>
    <row r="373" spans="1:59" ht="14.25">
      <c r="A373" s="1105"/>
      <c r="B373" s="1209"/>
      <c r="C373" s="1210"/>
      <c r="D373" s="1210"/>
      <c r="E373" s="1210"/>
      <c r="F373" s="1211"/>
      <c r="G373" s="1216"/>
      <c r="H373" s="1216"/>
      <c r="I373" s="1216"/>
      <c r="J373" s="1216"/>
      <c r="K373" s="1216"/>
      <c r="L373" s="1219"/>
      <c r="M373" s="1222"/>
      <c r="N373" s="1110"/>
      <c r="O373" s="1113"/>
      <c r="P373" s="1062"/>
      <c r="Q373" s="1075"/>
      <c r="R373" s="1078"/>
      <c r="S373" s="1066"/>
      <c r="T373" s="1069"/>
      <c r="U373" s="1066"/>
      <c r="V373" s="1069"/>
      <c r="W373" s="1066"/>
      <c r="X373" s="1069"/>
      <c r="Y373" s="1066"/>
      <c r="Z373" s="1069"/>
      <c r="AA373" s="1069"/>
      <c r="AB373" s="1069"/>
      <c r="AC373" s="1093"/>
      <c r="AD373" s="1072"/>
      <c r="AE373" s="1096"/>
      <c r="AF373" s="1081"/>
      <c r="AG373" s="1072"/>
      <c r="AH373" s="1090"/>
      <c r="AI373" s="1081"/>
      <c r="AJ373" s="1081"/>
      <c r="AK373" s="1084"/>
      <c r="AL373" s="1087"/>
      <c r="AM373" s="1098"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01"/>
      <c r="AP373" s="1064"/>
      <c r="AQ373" s="919"/>
      <c r="AR373" s="842"/>
      <c r="AS373" s="842"/>
      <c r="AT373" s="842"/>
      <c r="AU373" s="842"/>
      <c r="AV373" s="842"/>
      <c r="AW373" s="842"/>
      <c r="AX373" s="1103"/>
      <c r="AY373" s="1101"/>
      <c r="AZ373"/>
      <c r="BA373"/>
      <c r="BB373"/>
      <c r="BC373"/>
      <c r="BD373"/>
      <c r="BE373"/>
      <c r="BF373"/>
      <c r="BG373"/>
    </row>
    <row r="374" spans="1:59" ht="14.25">
      <c r="A374" s="1106"/>
      <c r="B374" s="1209"/>
      <c r="C374" s="1210"/>
      <c r="D374" s="1210"/>
      <c r="E374" s="1210"/>
      <c r="F374" s="1211"/>
      <c r="G374" s="1216"/>
      <c r="H374" s="1216"/>
      <c r="I374" s="1216"/>
      <c r="J374" s="1216"/>
      <c r="K374" s="1216"/>
      <c r="L374" s="1219"/>
      <c r="M374" s="1222"/>
      <c r="N374" s="1110"/>
      <c r="O374" s="1113"/>
      <c r="P374" s="1062"/>
      <c r="Q374" s="1075"/>
      <c r="R374" s="1078"/>
      <c r="S374" s="1066"/>
      <c r="T374" s="1069"/>
      <c r="U374" s="1066"/>
      <c r="V374" s="1069"/>
      <c r="W374" s="1066"/>
      <c r="X374" s="1069"/>
      <c r="Y374" s="1066"/>
      <c r="Z374" s="1069"/>
      <c r="AA374" s="1069"/>
      <c r="AB374" s="1069"/>
      <c r="AC374" s="1093"/>
      <c r="AD374" s="1072"/>
      <c r="AE374" s="1096"/>
      <c r="AF374" s="1081"/>
      <c r="AG374" s="1072"/>
      <c r="AH374" s="1090"/>
      <c r="AI374" s="1081"/>
      <c r="AJ374" s="1081"/>
      <c r="AK374" s="1084"/>
      <c r="AL374" s="1087"/>
      <c r="AM374" s="1099"/>
      <c r="AN374" s="372"/>
      <c r="AO374" s="1101"/>
      <c r="AP374" s="1064"/>
      <c r="AQ374" s="919"/>
      <c r="AR374" s="842"/>
      <c r="AS374" s="842"/>
      <c r="AT374" s="842"/>
      <c r="AU374" s="842"/>
      <c r="AV374" s="842"/>
      <c r="AW374" s="842"/>
      <c r="AX374" s="1103"/>
      <c r="AY374" s="1101"/>
      <c r="AZ374"/>
      <c r="BA374"/>
      <c r="BB374"/>
      <c r="BC374"/>
      <c r="BD374"/>
      <c r="BE374"/>
      <c r="BF374"/>
      <c r="BG374"/>
    </row>
    <row r="375" spans="1:59" ht="30" customHeight="1" thickBot="1">
      <c r="A375" s="1107"/>
      <c r="B375" s="1212"/>
      <c r="C375" s="1213"/>
      <c r="D375" s="1213"/>
      <c r="E375" s="1213"/>
      <c r="F375" s="1214"/>
      <c r="G375" s="1217"/>
      <c r="H375" s="1217"/>
      <c r="I375" s="1217"/>
      <c r="J375" s="1217"/>
      <c r="K375" s="1217"/>
      <c r="L375" s="1220"/>
      <c r="M375" s="1223"/>
      <c r="N375" s="1111"/>
      <c r="O375" s="1114"/>
      <c r="P375" s="1063"/>
      <c r="Q375" s="1076"/>
      <c r="R375" s="1079"/>
      <c r="S375" s="1067"/>
      <c r="T375" s="1070"/>
      <c r="U375" s="1067"/>
      <c r="V375" s="1070"/>
      <c r="W375" s="1067"/>
      <c r="X375" s="1070"/>
      <c r="Y375" s="1067"/>
      <c r="Z375" s="1070"/>
      <c r="AA375" s="1070"/>
      <c r="AB375" s="1070"/>
      <c r="AC375" s="1094"/>
      <c r="AD375" s="1073"/>
      <c r="AE375" s="1097"/>
      <c r="AF375" s="1082"/>
      <c r="AG375" s="1073"/>
      <c r="AH375" s="1091"/>
      <c r="AI375" s="1082"/>
      <c r="AJ375" s="1082"/>
      <c r="AK375" s="1085"/>
      <c r="AL375" s="1088"/>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02"/>
      <c r="AP375" s="1064"/>
      <c r="AQ375" s="920"/>
      <c r="AR375" s="842"/>
      <c r="AS375" s="842"/>
      <c r="AT375" s="842"/>
      <c r="AU375" s="842"/>
      <c r="AV375" s="842"/>
      <c r="AW375" s="842"/>
      <c r="AX375" s="1103"/>
      <c r="AY375" s="1102"/>
      <c r="AZ375"/>
      <c r="BA375"/>
      <c r="BB375"/>
      <c r="BC375"/>
      <c r="BD375"/>
      <c r="BE375"/>
      <c r="BF375"/>
      <c r="BG375"/>
    </row>
    <row r="376" spans="1:59" ht="30" customHeight="1">
      <c r="A376" s="1104">
        <v>92</v>
      </c>
      <c r="B376" s="1224" t="str">
        <f>IF(基本情報入力シート!B131="", "",基本情報入力シート!B131)</f>
        <v/>
      </c>
      <c r="C376" s="1225"/>
      <c r="D376" s="1225"/>
      <c r="E376" s="1225"/>
      <c r="F376" s="1226"/>
      <c r="G376" s="1227" t="str">
        <f>IF(基本情報入力シート!L131="", "",基本情報入力シート!L131)</f>
        <v/>
      </c>
      <c r="H376" s="1227" t="str">
        <f>IF(基本情報入力シート!Q131="", "",基本情報入力シート!Q131)</f>
        <v/>
      </c>
      <c r="I376" s="1227" t="str">
        <f>IF(基本情報入力シート!V131="", "",基本情報入力シート!V131)</f>
        <v/>
      </c>
      <c r="J376" s="1227" t="str">
        <f>IF(基本情報入力シート!W131="", "",基本情報入力シート!W131)</f>
        <v/>
      </c>
      <c r="K376" s="1227" t="str">
        <f>IF(基本情報入力シート!X131="", "",基本情報入力シート!X131)</f>
        <v/>
      </c>
      <c r="L376" s="1228" t="str">
        <f>IF(基本情報入力シート!AC131=0, "",基本情報入力シート!AC131)</f>
        <v/>
      </c>
      <c r="M376" s="1221" t="str">
        <f>IF(基本情報入力シート!AD131="", "",基本情報入力シート!AD131)</f>
        <v/>
      </c>
      <c r="N376" s="1109"/>
      <c r="O376" s="1112" t="str">
        <f>IFERROR(VLOOKUP(K376,【参考】数式用２!$A$2:$AD$48,MATCH(N376,【参考】数式用２!$C$4:$AD$4,0)+2,0),"")</f>
        <v/>
      </c>
      <c r="P376" s="1061"/>
      <c r="Q376" s="1074" t="str">
        <f>IFERROR(VLOOKUP(K376,【参考】数式用２!$A$2:$AC$48,MATCH(P376,【参考】数式用２!$C$4:$AC$4,0)+2,0),"")</f>
        <v/>
      </c>
      <c r="R376" s="1077" t="s">
        <v>301</v>
      </c>
      <c r="S376" s="1065"/>
      <c r="T376" s="1068" t="s">
        <v>385</v>
      </c>
      <c r="U376" s="1065"/>
      <c r="V376" s="1068" t="s">
        <v>386</v>
      </c>
      <c r="W376" s="1065"/>
      <c r="X376" s="1068" t="s">
        <v>385</v>
      </c>
      <c r="Y376" s="1065"/>
      <c r="Z376" s="1068" t="s">
        <v>387</v>
      </c>
      <c r="AA376" s="1068" t="s">
        <v>209</v>
      </c>
      <c r="AB376" s="1068" t="str">
        <f>IF(S376&gt;=1,(W376*12+Y376)-(S376*12+U376)+1,"")</f>
        <v/>
      </c>
      <c r="AC376" s="1092" t="s">
        <v>388</v>
      </c>
      <c r="AD376" s="1071" t="str">
        <f>IFERROR(ROUNDDOWN(ROUND(L376*Q376,0)*M376,0)*AB376,"")</f>
        <v/>
      </c>
      <c r="AE376" s="1095" t="str">
        <f>IFERROR(ROUNDDOWN(ROUNDDOWN(ROUND(L376*VLOOKUP(K376,【参考】数式用２!$A$2:$AC$48,MATCH("処遇改善加算Ⅳ",【参考】数式用２!$C$4:$O$4,0)+2,0),0)*M376,0)*AB376*0.5,0), "")</f>
        <v/>
      </c>
      <c r="AF376" s="1080"/>
      <c r="AG376" s="1071" t="str">
        <f>IF(AND(AQ376&lt;&gt;"対象外", P376&lt;&gt;""),ROUNDDOWN(ROUND(L376*VLOOKUP(K376,【参考】数式用２!$A$2:$K$48,MATCH("ベア加算あり",【参考】数式用２!$C$4:$K$4,0)+2,0),0)*M376,0)*AB376,"")</f>
        <v/>
      </c>
      <c r="AH376" s="1089"/>
      <c r="AI376" s="1080"/>
      <c r="AJ376" s="1080"/>
      <c r="AK376" s="1083"/>
      <c r="AL376" s="1086"/>
      <c r="AM376" s="682" t="str">
        <f>IF(Q376="","",IF(Q376&lt;O376,"！加算の要件上は問題ありませんが、令和６年度末の加算率と比較して、令和７年度の加算率が低くなっています。",""))</f>
        <v/>
      </c>
      <c r="AN376" s="372"/>
      <c r="AO376" s="1100" t="str">
        <f>IF(K376&lt;&gt;"","Q列に色付け","")</f>
        <v/>
      </c>
      <c r="AP376" s="1064" t="str">
        <f>IF(AND(AE376&lt;&gt;0,AE376&lt;&gt;""),IF(AF376="○","入力済","未入力"),"")</f>
        <v/>
      </c>
      <c r="AQ376" s="918" t="str">
        <f>IFERROR((VLOOKUP(N376, 【参考】数式用２!$BE$5:$BE$13, 1,FALSE)), "対象外")</f>
        <v>対象外</v>
      </c>
      <c r="AR376" s="842" t="str">
        <f>IF(AG376&lt;&gt;"",IF(AH376="○","入力済","未入力"),"")</f>
        <v/>
      </c>
      <c r="AS376" s="842" t="str">
        <f>IF(AND(P376&lt;&gt;"", AI376=""), "未入力", "入力済")</f>
        <v>入力済</v>
      </c>
      <c r="AT376" s="842" t="str">
        <f>IF(AND(P376&lt;&gt;"", P376&lt;&gt;"処遇改善加算Ⅳ", AJ376=""), "未入力", "入力済")</f>
        <v>入力済</v>
      </c>
      <c r="AU376" s="842" t="str">
        <f>IFERROR(VLOOKUP(K376, 【参考】数式用２!$BB$5:$BC$48, 2, FALSE), "")</f>
        <v/>
      </c>
      <c r="AV376" s="842" t="str">
        <f>IF(AND(P376&lt;&gt;"処遇改善加算Ⅲ",P376&lt;&gt;"処遇改善加算Ⅳ", P376&lt;&gt;"", AU376&lt;&gt;"対象外"), 1,"")</f>
        <v/>
      </c>
      <c r="AW376" s="842" t="str">
        <f>IFERROR("_"&amp;VLOOKUP(K376, 【参考】数式用２!$AG$2:$AH$48, 2, FALSE), "")</f>
        <v/>
      </c>
      <c r="AX376" s="1103" t="str">
        <f>IF(AND(P376="処遇改善加算Ⅰ", AL376=""), "未入力","入力済")</f>
        <v>入力済</v>
      </c>
      <c r="AY376" s="1100" t="str">
        <f>G376</f>
        <v/>
      </c>
      <c r="AZ376"/>
      <c r="BA376"/>
      <c r="BB376"/>
      <c r="BC376"/>
      <c r="BD376"/>
      <c r="BE376"/>
      <c r="BF376"/>
      <c r="BG376"/>
    </row>
    <row r="377" spans="1:59" ht="14.25">
      <c r="A377" s="1105"/>
      <c r="B377" s="1209"/>
      <c r="C377" s="1210"/>
      <c r="D377" s="1210"/>
      <c r="E377" s="1210"/>
      <c r="F377" s="1211"/>
      <c r="G377" s="1216"/>
      <c r="H377" s="1216"/>
      <c r="I377" s="1216"/>
      <c r="J377" s="1216"/>
      <c r="K377" s="1216"/>
      <c r="L377" s="1219"/>
      <c r="M377" s="1222"/>
      <c r="N377" s="1110"/>
      <c r="O377" s="1113"/>
      <c r="P377" s="1062"/>
      <c r="Q377" s="1075"/>
      <c r="R377" s="1078"/>
      <c r="S377" s="1066"/>
      <c r="T377" s="1069"/>
      <c r="U377" s="1066"/>
      <c r="V377" s="1069"/>
      <c r="W377" s="1066"/>
      <c r="X377" s="1069"/>
      <c r="Y377" s="1066"/>
      <c r="Z377" s="1069"/>
      <c r="AA377" s="1069"/>
      <c r="AB377" s="1069"/>
      <c r="AC377" s="1093"/>
      <c r="AD377" s="1072"/>
      <c r="AE377" s="1096"/>
      <c r="AF377" s="1081"/>
      <c r="AG377" s="1072"/>
      <c r="AH377" s="1090"/>
      <c r="AI377" s="1081"/>
      <c r="AJ377" s="1081"/>
      <c r="AK377" s="1084"/>
      <c r="AL377" s="1087"/>
      <c r="AM377" s="1098"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01"/>
      <c r="AP377" s="1064"/>
      <c r="AQ377" s="919"/>
      <c r="AR377" s="842"/>
      <c r="AS377" s="842"/>
      <c r="AT377" s="842"/>
      <c r="AU377" s="842"/>
      <c r="AV377" s="842"/>
      <c r="AW377" s="842"/>
      <c r="AX377" s="1103"/>
      <c r="AY377" s="1101"/>
      <c r="AZ377"/>
      <c r="BA377"/>
      <c r="BB377"/>
      <c r="BC377"/>
      <c r="BD377"/>
      <c r="BE377"/>
      <c r="BF377"/>
      <c r="BG377"/>
    </row>
    <row r="378" spans="1:59" ht="14.25">
      <c r="A378" s="1106"/>
      <c r="B378" s="1209"/>
      <c r="C378" s="1210"/>
      <c r="D378" s="1210"/>
      <c r="E378" s="1210"/>
      <c r="F378" s="1211"/>
      <c r="G378" s="1216"/>
      <c r="H378" s="1216"/>
      <c r="I378" s="1216"/>
      <c r="J378" s="1216"/>
      <c r="K378" s="1216"/>
      <c r="L378" s="1219"/>
      <c r="M378" s="1222"/>
      <c r="N378" s="1110"/>
      <c r="O378" s="1113"/>
      <c r="P378" s="1062"/>
      <c r="Q378" s="1075"/>
      <c r="R378" s="1078"/>
      <c r="S378" s="1066"/>
      <c r="T378" s="1069"/>
      <c r="U378" s="1066"/>
      <c r="V378" s="1069"/>
      <c r="W378" s="1066"/>
      <c r="X378" s="1069"/>
      <c r="Y378" s="1066"/>
      <c r="Z378" s="1069"/>
      <c r="AA378" s="1069"/>
      <c r="AB378" s="1069"/>
      <c r="AC378" s="1093"/>
      <c r="AD378" s="1072"/>
      <c r="AE378" s="1096"/>
      <c r="AF378" s="1081"/>
      <c r="AG378" s="1072"/>
      <c r="AH378" s="1090"/>
      <c r="AI378" s="1081"/>
      <c r="AJ378" s="1081"/>
      <c r="AK378" s="1084"/>
      <c r="AL378" s="1087"/>
      <c r="AM378" s="1099"/>
      <c r="AN378" s="372"/>
      <c r="AO378" s="1101"/>
      <c r="AP378" s="1064"/>
      <c r="AQ378" s="919"/>
      <c r="AR378" s="842"/>
      <c r="AS378" s="842"/>
      <c r="AT378" s="842"/>
      <c r="AU378" s="842"/>
      <c r="AV378" s="842"/>
      <c r="AW378" s="842"/>
      <c r="AX378" s="1103"/>
      <c r="AY378" s="1101"/>
      <c r="AZ378"/>
      <c r="BA378"/>
      <c r="BB378"/>
      <c r="BC378"/>
      <c r="BD378"/>
      <c r="BE378"/>
      <c r="BF378"/>
      <c r="BG378"/>
    </row>
    <row r="379" spans="1:59" ht="30" customHeight="1" thickBot="1">
      <c r="A379" s="1107"/>
      <c r="B379" s="1212"/>
      <c r="C379" s="1213"/>
      <c r="D379" s="1213"/>
      <c r="E379" s="1213"/>
      <c r="F379" s="1214"/>
      <c r="G379" s="1217"/>
      <c r="H379" s="1217"/>
      <c r="I379" s="1217"/>
      <c r="J379" s="1217"/>
      <c r="K379" s="1217"/>
      <c r="L379" s="1220"/>
      <c r="M379" s="1223"/>
      <c r="N379" s="1111"/>
      <c r="O379" s="1114"/>
      <c r="P379" s="1063"/>
      <c r="Q379" s="1076"/>
      <c r="R379" s="1079"/>
      <c r="S379" s="1067"/>
      <c r="T379" s="1070"/>
      <c r="U379" s="1067"/>
      <c r="V379" s="1070"/>
      <c r="W379" s="1067"/>
      <c r="X379" s="1070"/>
      <c r="Y379" s="1067"/>
      <c r="Z379" s="1070"/>
      <c r="AA379" s="1070"/>
      <c r="AB379" s="1070"/>
      <c r="AC379" s="1094"/>
      <c r="AD379" s="1073"/>
      <c r="AE379" s="1097"/>
      <c r="AF379" s="1082"/>
      <c r="AG379" s="1073"/>
      <c r="AH379" s="1091"/>
      <c r="AI379" s="1082"/>
      <c r="AJ379" s="1082"/>
      <c r="AK379" s="1085"/>
      <c r="AL379" s="1088"/>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02"/>
      <c r="AP379" s="1064"/>
      <c r="AQ379" s="920"/>
      <c r="AR379" s="842"/>
      <c r="AS379" s="842"/>
      <c r="AT379" s="842"/>
      <c r="AU379" s="842"/>
      <c r="AV379" s="842"/>
      <c r="AW379" s="842"/>
      <c r="AX379" s="1103"/>
      <c r="AY379" s="1102"/>
      <c r="AZ379"/>
      <c r="BA379"/>
      <c r="BB379"/>
      <c r="BC379"/>
      <c r="BD379"/>
      <c r="BE379"/>
      <c r="BF379"/>
      <c r="BG379"/>
    </row>
    <row r="380" spans="1:59" ht="30" customHeight="1">
      <c r="A380" s="1104">
        <v>93</v>
      </c>
      <c r="B380" s="1224" t="str">
        <f>IF(基本情報入力シート!B132="", "",基本情報入力シート!B132)</f>
        <v/>
      </c>
      <c r="C380" s="1225"/>
      <c r="D380" s="1225"/>
      <c r="E380" s="1225"/>
      <c r="F380" s="1226"/>
      <c r="G380" s="1227" t="str">
        <f>IF(基本情報入力シート!L132="", "",基本情報入力シート!L132)</f>
        <v/>
      </c>
      <c r="H380" s="1227" t="str">
        <f>IF(基本情報入力シート!Q132="", "",基本情報入力シート!Q132)</f>
        <v/>
      </c>
      <c r="I380" s="1227" t="str">
        <f>IF(基本情報入力シート!V132="", "",基本情報入力シート!V132)</f>
        <v/>
      </c>
      <c r="J380" s="1227" t="str">
        <f>IF(基本情報入力シート!W132="", "",基本情報入力シート!W132)</f>
        <v/>
      </c>
      <c r="K380" s="1227" t="str">
        <f>IF(基本情報入力シート!X132="", "",基本情報入力シート!X132)</f>
        <v/>
      </c>
      <c r="L380" s="1228" t="str">
        <f>IF(基本情報入力シート!AC132=0, "",基本情報入力シート!AC132)</f>
        <v/>
      </c>
      <c r="M380" s="1221" t="str">
        <f>IF(基本情報入力シート!AD132="", "",基本情報入力シート!AD132)</f>
        <v/>
      </c>
      <c r="N380" s="1109"/>
      <c r="O380" s="1112" t="str">
        <f>IFERROR(VLOOKUP(K380,【参考】数式用２!$A$2:$AD$48,MATCH(N380,【参考】数式用２!$C$4:$AD$4,0)+2,0),"")</f>
        <v/>
      </c>
      <c r="P380" s="1061"/>
      <c r="Q380" s="1074" t="str">
        <f>IFERROR(VLOOKUP(K380,【参考】数式用２!$A$2:$AC$48,MATCH(P380,【参考】数式用２!$C$4:$AC$4,0)+2,0),"")</f>
        <v/>
      </c>
      <c r="R380" s="1077" t="s">
        <v>301</v>
      </c>
      <c r="S380" s="1065"/>
      <c r="T380" s="1068" t="s">
        <v>385</v>
      </c>
      <c r="U380" s="1065"/>
      <c r="V380" s="1068" t="s">
        <v>386</v>
      </c>
      <c r="W380" s="1065"/>
      <c r="X380" s="1068" t="s">
        <v>385</v>
      </c>
      <c r="Y380" s="1065"/>
      <c r="Z380" s="1068" t="s">
        <v>387</v>
      </c>
      <c r="AA380" s="1068" t="s">
        <v>209</v>
      </c>
      <c r="AB380" s="1068" t="str">
        <f>IF(S380&gt;=1,(W380*12+Y380)-(S380*12+U380)+1,"")</f>
        <v/>
      </c>
      <c r="AC380" s="1092" t="s">
        <v>388</v>
      </c>
      <c r="AD380" s="1071" t="str">
        <f>IFERROR(ROUNDDOWN(ROUND(L380*Q380,0)*M380,0)*AB380,"")</f>
        <v/>
      </c>
      <c r="AE380" s="1095" t="str">
        <f>IFERROR(ROUNDDOWN(ROUNDDOWN(ROUND(L380*VLOOKUP(K380,【参考】数式用２!$A$2:$AC$48,MATCH("処遇改善加算Ⅳ",【参考】数式用２!$C$4:$O$4,0)+2,0),0)*M380,0)*AB380*0.5,0), "")</f>
        <v/>
      </c>
      <c r="AF380" s="1080"/>
      <c r="AG380" s="1071" t="str">
        <f>IF(AND(AQ380&lt;&gt;"対象外", P380&lt;&gt;""),ROUNDDOWN(ROUND(L380*VLOOKUP(K380,【参考】数式用２!$A$2:$K$48,MATCH("ベア加算あり",【参考】数式用２!$C$4:$K$4,0)+2,0),0)*M380,0)*AB380,"")</f>
        <v/>
      </c>
      <c r="AH380" s="1089"/>
      <c r="AI380" s="1080"/>
      <c r="AJ380" s="1080"/>
      <c r="AK380" s="1083"/>
      <c r="AL380" s="1086"/>
      <c r="AM380" s="682" t="str">
        <f>IF(Q380="","",IF(Q380&lt;O380,"！加算の要件上は問題ありませんが、令和６年度末の加算率と比較して、令和７年度の加算率が低くなっています。",""))</f>
        <v/>
      </c>
      <c r="AN380" s="372"/>
      <c r="AO380" s="1101" t="str">
        <f>IF(K380&lt;&gt;"","Q列に色付け","")</f>
        <v/>
      </c>
      <c r="AP380" s="1064" t="str">
        <f>IF(AND(AE380&lt;&gt;0,AE380&lt;&gt;""),IF(AF380="○","入力済","未入力"),"")</f>
        <v/>
      </c>
      <c r="AQ380" s="918" t="str">
        <f>IFERROR((VLOOKUP(N380, 【参考】数式用２!$BE$5:$BE$13, 1,FALSE)), "対象外")</f>
        <v>対象外</v>
      </c>
      <c r="AR380" s="842" t="str">
        <f>IF(AG380&lt;&gt;"",IF(AH380="○","入力済","未入力"),"")</f>
        <v/>
      </c>
      <c r="AS380" s="842" t="str">
        <f>IF(AND(P380&lt;&gt;"", AI380=""), "未入力", "入力済")</f>
        <v>入力済</v>
      </c>
      <c r="AT380" s="842" t="str">
        <f>IF(AND(P380&lt;&gt;"", P380&lt;&gt;"処遇改善加算Ⅳ", AJ380=""), "未入力", "入力済")</f>
        <v>入力済</v>
      </c>
      <c r="AU380" s="842" t="str">
        <f>IFERROR(VLOOKUP(K380, 【参考】数式用２!$BB$5:$BC$48, 2, FALSE), "")</f>
        <v/>
      </c>
      <c r="AV380" s="842" t="str">
        <f>IF(AND(P380&lt;&gt;"処遇改善加算Ⅲ",P380&lt;&gt;"処遇改善加算Ⅳ", P380&lt;&gt;"", AU380&lt;&gt;"対象外"), 1,"")</f>
        <v/>
      </c>
      <c r="AW380" s="842" t="str">
        <f>IFERROR("_"&amp;VLOOKUP(K380, 【参考】数式用２!$AG$2:$AH$48, 2, FALSE), "")</f>
        <v/>
      </c>
      <c r="AX380" s="1103" t="str">
        <f>IF(AND(P380="処遇改善加算Ⅰ", AL380=""), "未入力","入力済")</f>
        <v>入力済</v>
      </c>
      <c r="AY380" s="1100" t="str">
        <f>G380</f>
        <v/>
      </c>
      <c r="AZ380"/>
      <c r="BA380"/>
      <c r="BB380"/>
      <c r="BC380"/>
      <c r="BD380"/>
      <c r="BE380"/>
      <c r="BF380"/>
      <c r="BG380"/>
    </row>
    <row r="381" spans="1:59" ht="14.25">
      <c r="A381" s="1105"/>
      <c r="B381" s="1209"/>
      <c r="C381" s="1210"/>
      <c r="D381" s="1210"/>
      <c r="E381" s="1210"/>
      <c r="F381" s="1211"/>
      <c r="G381" s="1216"/>
      <c r="H381" s="1216"/>
      <c r="I381" s="1216"/>
      <c r="J381" s="1216"/>
      <c r="K381" s="1216"/>
      <c r="L381" s="1219"/>
      <c r="M381" s="1222"/>
      <c r="N381" s="1110"/>
      <c r="O381" s="1113"/>
      <c r="P381" s="1062"/>
      <c r="Q381" s="1075"/>
      <c r="R381" s="1078"/>
      <c r="S381" s="1066"/>
      <c r="T381" s="1069"/>
      <c r="U381" s="1066"/>
      <c r="V381" s="1069"/>
      <c r="W381" s="1066"/>
      <c r="X381" s="1069"/>
      <c r="Y381" s="1066"/>
      <c r="Z381" s="1069"/>
      <c r="AA381" s="1069"/>
      <c r="AB381" s="1069"/>
      <c r="AC381" s="1093"/>
      <c r="AD381" s="1072"/>
      <c r="AE381" s="1096"/>
      <c r="AF381" s="1081"/>
      <c r="AG381" s="1072"/>
      <c r="AH381" s="1090"/>
      <c r="AI381" s="1081"/>
      <c r="AJ381" s="1081"/>
      <c r="AK381" s="1084"/>
      <c r="AL381" s="1087"/>
      <c r="AM381" s="1098"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01"/>
      <c r="AP381" s="1064"/>
      <c r="AQ381" s="919"/>
      <c r="AR381" s="842"/>
      <c r="AS381" s="842"/>
      <c r="AT381" s="842"/>
      <c r="AU381" s="842"/>
      <c r="AV381" s="842"/>
      <c r="AW381" s="842"/>
      <c r="AX381" s="1103"/>
      <c r="AY381" s="1101"/>
      <c r="AZ381"/>
      <c r="BA381"/>
      <c r="BB381"/>
      <c r="BC381"/>
      <c r="BD381"/>
      <c r="BE381"/>
      <c r="BF381"/>
      <c r="BG381"/>
    </row>
    <row r="382" spans="1:59" ht="14.25">
      <c r="A382" s="1106"/>
      <c r="B382" s="1209"/>
      <c r="C382" s="1210"/>
      <c r="D382" s="1210"/>
      <c r="E382" s="1210"/>
      <c r="F382" s="1211"/>
      <c r="G382" s="1216"/>
      <c r="H382" s="1216"/>
      <c r="I382" s="1216"/>
      <c r="J382" s="1216"/>
      <c r="K382" s="1216"/>
      <c r="L382" s="1219"/>
      <c r="M382" s="1222"/>
      <c r="N382" s="1110"/>
      <c r="O382" s="1113"/>
      <c r="P382" s="1062"/>
      <c r="Q382" s="1075"/>
      <c r="R382" s="1078"/>
      <c r="S382" s="1066"/>
      <c r="T382" s="1069"/>
      <c r="U382" s="1066"/>
      <c r="V382" s="1069"/>
      <c r="W382" s="1066"/>
      <c r="X382" s="1069"/>
      <c r="Y382" s="1066"/>
      <c r="Z382" s="1069"/>
      <c r="AA382" s="1069"/>
      <c r="AB382" s="1069"/>
      <c r="AC382" s="1093"/>
      <c r="AD382" s="1072"/>
      <c r="AE382" s="1096"/>
      <c r="AF382" s="1081"/>
      <c r="AG382" s="1072"/>
      <c r="AH382" s="1090"/>
      <c r="AI382" s="1081"/>
      <c r="AJ382" s="1081"/>
      <c r="AK382" s="1084"/>
      <c r="AL382" s="1087"/>
      <c r="AM382" s="1099"/>
      <c r="AN382" s="372"/>
      <c r="AO382" s="1101"/>
      <c r="AP382" s="1064"/>
      <c r="AQ382" s="919"/>
      <c r="AR382" s="842"/>
      <c r="AS382" s="842"/>
      <c r="AT382" s="842"/>
      <c r="AU382" s="842"/>
      <c r="AV382" s="842"/>
      <c r="AW382" s="842"/>
      <c r="AX382" s="1103"/>
      <c r="AY382" s="1101"/>
      <c r="AZ382"/>
      <c r="BA382"/>
      <c r="BB382"/>
      <c r="BC382"/>
      <c r="BD382"/>
      <c r="BE382"/>
      <c r="BF382"/>
      <c r="BG382"/>
    </row>
    <row r="383" spans="1:59" ht="30" customHeight="1" thickBot="1">
      <c r="A383" s="1107"/>
      <c r="B383" s="1212"/>
      <c r="C383" s="1213"/>
      <c r="D383" s="1213"/>
      <c r="E383" s="1213"/>
      <c r="F383" s="1214"/>
      <c r="G383" s="1217"/>
      <c r="H383" s="1217"/>
      <c r="I383" s="1217"/>
      <c r="J383" s="1217"/>
      <c r="K383" s="1217"/>
      <c r="L383" s="1220"/>
      <c r="M383" s="1223"/>
      <c r="N383" s="1111"/>
      <c r="O383" s="1114"/>
      <c r="P383" s="1063"/>
      <c r="Q383" s="1076"/>
      <c r="R383" s="1079"/>
      <c r="S383" s="1067"/>
      <c r="T383" s="1070"/>
      <c r="U383" s="1067"/>
      <c r="V383" s="1070"/>
      <c r="W383" s="1067"/>
      <c r="X383" s="1070"/>
      <c r="Y383" s="1067"/>
      <c r="Z383" s="1070"/>
      <c r="AA383" s="1070"/>
      <c r="AB383" s="1070"/>
      <c r="AC383" s="1094"/>
      <c r="AD383" s="1073"/>
      <c r="AE383" s="1097"/>
      <c r="AF383" s="1082"/>
      <c r="AG383" s="1073"/>
      <c r="AH383" s="1091"/>
      <c r="AI383" s="1082"/>
      <c r="AJ383" s="1082"/>
      <c r="AK383" s="1085"/>
      <c r="AL383" s="1088"/>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02"/>
      <c r="AP383" s="1064"/>
      <c r="AQ383" s="920"/>
      <c r="AR383" s="842"/>
      <c r="AS383" s="842"/>
      <c r="AT383" s="842"/>
      <c r="AU383" s="842"/>
      <c r="AV383" s="842"/>
      <c r="AW383" s="842"/>
      <c r="AX383" s="1103"/>
      <c r="AY383" s="1102"/>
      <c r="AZ383"/>
      <c r="BA383"/>
      <c r="BB383"/>
      <c r="BC383"/>
      <c r="BD383"/>
      <c r="BE383"/>
      <c r="BF383"/>
      <c r="BG383"/>
    </row>
    <row r="384" spans="1:59" ht="30" customHeight="1">
      <c r="A384" s="1104">
        <v>94</v>
      </c>
      <c r="B384" s="1224" t="str">
        <f>IF(基本情報入力シート!B133="", "",基本情報入力シート!B133)</f>
        <v/>
      </c>
      <c r="C384" s="1225"/>
      <c r="D384" s="1225"/>
      <c r="E384" s="1225"/>
      <c r="F384" s="1226"/>
      <c r="G384" s="1227" t="str">
        <f>IF(基本情報入力シート!L133="", "",基本情報入力シート!L133)</f>
        <v/>
      </c>
      <c r="H384" s="1227" t="str">
        <f>IF(基本情報入力シート!Q133="", "",基本情報入力シート!Q133)</f>
        <v/>
      </c>
      <c r="I384" s="1227" t="str">
        <f>IF(基本情報入力シート!V133="", "",基本情報入力シート!V133)</f>
        <v/>
      </c>
      <c r="J384" s="1227" t="str">
        <f>IF(基本情報入力シート!W133="", "",基本情報入力シート!W133)</f>
        <v/>
      </c>
      <c r="K384" s="1227" t="str">
        <f>IF(基本情報入力シート!X133="", "",基本情報入力シート!X133)</f>
        <v/>
      </c>
      <c r="L384" s="1228" t="str">
        <f>IF(基本情報入力シート!AC133=0, "",基本情報入力シート!AC133)</f>
        <v/>
      </c>
      <c r="M384" s="1221" t="str">
        <f>IF(基本情報入力シート!AD133="", "",基本情報入力シート!AD133)</f>
        <v/>
      </c>
      <c r="N384" s="1109"/>
      <c r="O384" s="1112" t="str">
        <f>IFERROR(VLOOKUP(K384,【参考】数式用２!$A$2:$AD$48,MATCH(N384,【参考】数式用２!$C$4:$AD$4,0)+2,0),"")</f>
        <v/>
      </c>
      <c r="P384" s="1061"/>
      <c r="Q384" s="1074" t="str">
        <f>IFERROR(VLOOKUP(K384,【参考】数式用２!$A$2:$AC$48,MATCH(P384,【参考】数式用２!$C$4:$AC$4,0)+2,0),"")</f>
        <v/>
      </c>
      <c r="R384" s="1077" t="s">
        <v>301</v>
      </c>
      <c r="S384" s="1065"/>
      <c r="T384" s="1068" t="s">
        <v>385</v>
      </c>
      <c r="U384" s="1065"/>
      <c r="V384" s="1068" t="s">
        <v>386</v>
      </c>
      <c r="W384" s="1065"/>
      <c r="X384" s="1068" t="s">
        <v>385</v>
      </c>
      <c r="Y384" s="1065"/>
      <c r="Z384" s="1068" t="s">
        <v>387</v>
      </c>
      <c r="AA384" s="1068" t="s">
        <v>209</v>
      </c>
      <c r="AB384" s="1068" t="str">
        <f>IF(S384&gt;=1,(W384*12+Y384)-(S384*12+U384)+1,"")</f>
        <v/>
      </c>
      <c r="AC384" s="1092" t="s">
        <v>388</v>
      </c>
      <c r="AD384" s="1071" t="str">
        <f>IFERROR(ROUNDDOWN(ROUND(L384*Q384,0)*M384,0)*AB384,"")</f>
        <v/>
      </c>
      <c r="AE384" s="1095" t="str">
        <f>IFERROR(ROUNDDOWN(ROUNDDOWN(ROUND(L384*VLOOKUP(K384,【参考】数式用２!$A$2:$AC$48,MATCH("処遇改善加算Ⅳ",【参考】数式用２!$C$4:$O$4,0)+2,0),0)*M384,0)*AB384*0.5,0), "")</f>
        <v/>
      </c>
      <c r="AF384" s="1080"/>
      <c r="AG384" s="1071" t="str">
        <f>IF(AND(AQ384&lt;&gt;"対象外", P384&lt;&gt;""),ROUNDDOWN(ROUND(L384*VLOOKUP(K384,【参考】数式用２!$A$2:$K$48,MATCH("ベア加算あり",【参考】数式用２!$C$4:$K$4,0)+2,0),0)*M384,0)*AB384,"")</f>
        <v/>
      </c>
      <c r="AH384" s="1089"/>
      <c r="AI384" s="1080"/>
      <c r="AJ384" s="1080"/>
      <c r="AK384" s="1083"/>
      <c r="AL384" s="1086"/>
      <c r="AM384" s="682" t="str">
        <f>IF(Q384="","",IF(Q384&lt;O384,"！加算の要件上は問題ありませんが、令和６年度末の加算率と比較して、令和７年度の加算率が低くなっています。",""))</f>
        <v/>
      </c>
      <c r="AN384" s="372"/>
      <c r="AO384" s="1100" t="str">
        <f>IF(K384&lt;&gt;"","Q列に色付け","")</f>
        <v/>
      </c>
      <c r="AP384" s="1064" t="str">
        <f>IF(AND(AE384&lt;&gt;0,AE384&lt;&gt;""),IF(AF384="○","入力済","未入力"),"")</f>
        <v/>
      </c>
      <c r="AQ384" s="918" t="str">
        <f>IFERROR((VLOOKUP(N384, 【参考】数式用２!$BE$5:$BE$13, 1,FALSE)), "対象外")</f>
        <v>対象外</v>
      </c>
      <c r="AR384" s="842" t="str">
        <f>IF(AG384&lt;&gt;"",IF(AH384="○","入力済","未入力"),"")</f>
        <v/>
      </c>
      <c r="AS384" s="842" t="str">
        <f>IF(AND(P384&lt;&gt;"", AI384=""), "未入力", "入力済")</f>
        <v>入力済</v>
      </c>
      <c r="AT384" s="842" t="str">
        <f>IF(AND(P384&lt;&gt;"", P384&lt;&gt;"処遇改善加算Ⅳ", AJ384=""), "未入力", "入力済")</f>
        <v>入力済</v>
      </c>
      <c r="AU384" s="842" t="str">
        <f>IFERROR(VLOOKUP(K384, 【参考】数式用２!$BB$5:$BC$48, 2, FALSE), "")</f>
        <v/>
      </c>
      <c r="AV384" s="842" t="str">
        <f>IF(AND(P384&lt;&gt;"処遇改善加算Ⅲ",P384&lt;&gt;"処遇改善加算Ⅳ", P384&lt;&gt;"", AU384&lt;&gt;"対象外"), 1,"")</f>
        <v/>
      </c>
      <c r="AW384" s="842" t="str">
        <f>IFERROR("_"&amp;VLOOKUP(K384, 【参考】数式用２!$AG$2:$AH$48, 2, FALSE), "")</f>
        <v/>
      </c>
      <c r="AX384" s="1103" t="str">
        <f>IF(AND(P384="処遇改善加算Ⅰ", AL384=""), "未入力","入力済")</f>
        <v>入力済</v>
      </c>
      <c r="AY384" s="1100" t="str">
        <f>G384</f>
        <v/>
      </c>
      <c r="AZ384"/>
      <c r="BA384"/>
      <c r="BB384"/>
      <c r="BC384"/>
      <c r="BD384"/>
      <c r="BE384"/>
      <c r="BF384"/>
      <c r="BG384"/>
    </row>
    <row r="385" spans="1:59" ht="14.25">
      <c r="A385" s="1105"/>
      <c r="B385" s="1209"/>
      <c r="C385" s="1210"/>
      <c r="D385" s="1210"/>
      <c r="E385" s="1210"/>
      <c r="F385" s="1211"/>
      <c r="G385" s="1216"/>
      <c r="H385" s="1216"/>
      <c r="I385" s="1216"/>
      <c r="J385" s="1216"/>
      <c r="K385" s="1216"/>
      <c r="L385" s="1219"/>
      <c r="M385" s="1222"/>
      <c r="N385" s="1110"/>
      <c r="O385" s="1113"/>
      <c r="P385" s="1062"/>
      <c r="Q385" s="1075"/>
      <c r="R385" s="1078"/>
      <c r="S385" s="1066"/>
      <c r="T385" s="1069"/>
      <c r="U385" s="1066"/>
      <c r="V385" s="1069"/>
      <c r="W385" s="1066"/>
      <c r="X385" s="1069"/>
      <c r="Y385" s="1066"/>
      <c r="Z385" s="1069"/>
      <c r="AA385" s="1069"/>
      <c r="AB385" s="1069"/>
      <c r="AC385" s="1093"/>
      <c r="AD385" s="1072"/>
      <c r="AE385" s="1096"/>
      <c r="AF385" s="1081"/>
      <c r="AG385" s="1072"/>
      <c r="AH385" s="1090"/>
      <c r="AI385" s="1081"/>
      <c r="AJ385" s="1081"/>
      <c r="AK385" s="1084"/>
      <c r="AL385" s="1087"/>
      <c r="AM385" s="1098"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01"/>
      <c r="AP385" s="1064"/>
      <c r="AQ385" s="919"/>
      <c r="AR385" s="842"/>
      <c r="AS385" s="842"/>
      <c r="AT385" s="842"/>
      <c r="AU385" s="842"/>
      <c r="AV385" s="842"/>
      <c r="AW385" s="842"/>
      <c r="AX385" s="1103"/>
      <c r="AY385" s="1101"/>
      <c r="AZ385"/>
      <c r="BA385"/>
      <c r="BB385"/>
      <c r="BC385"/>
      <c r="BD385"/>
      <c r="BE385"/>
      <c r="BF385"/>
      <c r="BG385"/>
    </row>
    <row r="386" spans="1:59" ht="14.25">
      <c r="A386" s="1106"/>
      <c r="B386" s="1209"/>
      <c r="C386" s="1210"/>
      <c r="D386" s="1210"/>
      <c r="E386" s="1210"/>
      <c r="F386" s="1211"/>
      <c r="G386" s="1216"/>
      <c r="H386" s="1216"/>
      <c r="I386" s="1216"/>
      <c r="J386" s="1216"/>
      <c r="K386" s="1216"/>
      <c r="L386" s="1219"/>
      <c r="M386" s="1222"/>
      <c r="N386" s="1110"/>
      <c r="O386" s="1113"/>
      <c r="P386" s="1062"/>
      <c r="Q386" s="1075"/>
      <c r="R386" s="1078"/>
      <c r="S386" s="1066"/>
      <c r="T386" s="1069"/>
      <c r="U386" s="1066"/>
      <c r="V386" s="1069"/>
      <c r="W386" s="1066"/>
      <c r="X386" s="1069"/>
      <c r="Y386" s="1066"/>
      <c r="Z386" s="1069"/>
      <c r="AA386" s="1069"/>
      <c r="AB386" s="1069"/>
      <c r="AC386" s="1093"/>
      <c r="AD386" s="1072"/>
      <c r="AE386" s="1096"/>
      <c r="AF386" s="1081"/>
      <c r="AG386" s="1072"/>
      <c r="AH386" s="1090"/>
      <c r="AI386" s="1081"/>
      <c r="AJ386" s="1081"/>
      <c r="AK386" s="1084"/>
      <c r="AL386" s="1087"/>
      <c r="AM386" s="1099"/>
      <c r="AN386" s="372"/>
      <c r="AO386" s="1101"/>
      <c r="AP386" s="1064"/>
      <c r="AQ386" s="919"/>
      <c r="AR386" s="842"/>
      <c r="AS386" s="842"/>
      <c r="AT386" s="842"/>
      <c r="AU386" s="842"/>
      <c r="AV386" s="842"/>
      <c r="AW386" s="842"/>
      <c r="AX386" s="1103"/>
      <c r="AY386" s="1101"/>
      <c r="AZ386"/>
      <c r="BA386"/>
      <c r="BB386"/>
      <c r="BC386"/>
      <c r="BD386"/>
      <c r="BE386"/>
      <c r="BF386"/>
      <c r="BG386"/>
    </row>
    <row r="387" spans="1:59" ht="30" customHeight="1" thickBot="1">
      <c r="A387" s="1107"/>
      <c r="B387" s="1212"/>
      <c r="C387" s="1213"/>
      <c r="D387" s="1213"/>
      <c r="E387" s="1213"/>
      <c r="F387" s="1214"/>
      <c r="G387" s="1217"/>
      <c r="H387" s="1217"/>
      <c r="I387" s="1217"/>
      <c r="J387" s="1217"/>
      <c r="K387" s="1217"/>
      <c r="L387" s="1220"/>
      <c r="M387" s="1223"/>
      <c r="N387" s="1111"/>
      <c r="O387" s="1114"/>
      <c r="P387" s="1063"/>
      <c r="Q387" s="1076"/>
      <c r="R387" s="1079"/>
      <c r="S387" s="1067"/>
      <c r="T387" s="1070"/>
      <c r="U387" s="1067"/>
      <c r="V387" s="1070"/>
      <c r="W387" s="1067"/>
      <c r="X387" s="1070"/>
      <c r="Y387" s="1067"/>
      <c r="Z387" s="1070"/>
      <c r="AA387" s="1070"/>
      <c r="AB387" s="1070"/>
      <c r="AC387" s="1094"/>
      <c r="AD387" s="1073"/>
      <c r="AE387" s="1097"/>
      <c r="AF387" s="1082"/>
      <c r="AG387" s="1073"/>
      <c r="AH387" s="1091"/>
      <c r="AI387" s="1082"/>
      <c r="AJ387" s="1082"/>
      <c r="AK387" s="1085"/>
      <c r="AL387" s="1088"/>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02"/>
      <c r="AP387" s="1064"/>
      <c r="AQ387" s="920"/>
      <c r="AR387" s="842"/>
      <c r="AS387" s="842"/>
      <c r="AT387" s="842"/>
      <c r="AU387" s="842"/>
      <c r="AV387" s="842"/>
      <c r="AW387" s="842"/>
      <c r="AX387" s="1103"/>
      <c r="AY387" s="1102"/>
      <c r="AZ387"/>
      <c r="BA387"/>
      <c r="BB387"/>
      <c r="BC387"/>
      <c r="BD387"/>
      <c r="BE387"/>
      <c r="BF387"/>
      <c r="BG387"/>
    </row>
    <row r="388" spans="1:59" ht="30" customHeight="1">
      <c r="A388" s="1104">
        <v>95</v>
      </c>
      <c r="B388" s="1224" t="str">
        <f>IF(基本情報入力シート!B134="", "",基本情報入力シート!B134)</f>
        <v/>
      </c>
      <c r="C388" s="1225"/>
      <c r="D388" s="1225"/>
      <c r="E388" s="1225"/>
      <c r="F388" s="1226"/>
      <c r="G388" s="1227" t="str">
        <f>IF(基本情報入力シート!L134="", "",基本情報入力シート!L134)</f>
        <v/>
      </c>
      <c r="H388" s="1227" t="str">
        <f>IF(基本情報入力シート!Q134="", "",基本情報入力シート!Q134)</f>
        <v/>
      </c>
      <c r="I388" s="1227" t="str">
        <f>IF(基本情報入力シート!V134="", "",基本情報入力シート!V134)</f>
        <v/>
      </c>
      <c r="J388" s="1227" t="str">
        <f>IF(基本情報入力シート!W134="", "",基本情報入力シート!W134)</f>
        <v/>
      </c>
      <c r="K388" s="1227" t="str">
        <f>IF(基本情報入力シート!X134="", "",基本情報入力シート!X134)</f>
        <v/>
      </c>
      <c r="L388" s="1228" t="str">
        <f>IF(基本情報入力シート!AC134=0, "",基本情報入力シート!AC134)</f>
        <v/>
      </c>
      <c r="M388" s="1221" t="str">
        <f>IF(基本情報入力シート!AD134="", "",基本情報入力シート!AD134)</f>
        <v/>
      </c>
      <c r="N388" s="1109"/>
      <c r="O388" s="1112" t="str">
        <f>IFERROR(VLOOKUP(K388,【参考】数式用２!$A$2:$AD$48,MATCH(N388,【参考】数式用２!$C$4:$AD$4,0)+2,0),"")</f>
        <v/>
      </c>
      <c r="P388" s="1061"/>
      <c r="Q388" s="1074" t="str">
        <f>IFERROR(VLOOKUP(K388,【参考】数式用２!$A$2:$AC$48,MATCH(P388,【参考】数式用２!$C$4:$AC$4,0)+2,0),"")</f>
        <v/>
      </c>
      <c r="R388" s="1077" t="s">
        <v>301</v>
      </c>
      <c r="S388" s="1065"/>
      <c r="T388" s="1068" t="s">
        <v>385</v>
      </c>
      <c r="U388" s="1065"/>
      <c r="V388" s="1068" t="s">
        <v>386</v>
      </c>
      <c r="W388" s="1065"/>
      <c r="X388" s="1068" t="s">
        <v>385</v>
      </c>
      <c r="Y388" s="1065"/>
      <c r="Z388" s="1068" t="s">
        <v>387</v>
      </c>
      <c r="AA388" s="1068" t="s">
        <v>209</v>
      </c>
      <c r="AB388" s="1068" t="str">
        <f>IF(S388&gt;=1,(W388*12+Y388)-(S388*12+U388)+1,"")</f>
        <v/>
      </c>
      <c r="AC388" s="1092" t="s">
        <v>388</v>
      </c>
      <c r="AD388" s="1071" t="str">
        <f>IFERROR(ROUNDDOWN(ROUND(L388*Q388,0)*M388,0)*AB388,"")</f>
        <v/>
      </c>
      <c r="AE388" s="1095" t="str">
        <f>IFERROR(ROUNDDOWN(ROUNDDOWN(ROUND(L388*VLOOKUP(K388,【参考】数式用２!$A$2:$AC$48,MATCH("処遇改善加算Ⅳ",【参考】数式用２!$C$4:$O$4,0)+2,0),0)*M388,0)*AB388*0.5,0), "")</f>
        <v/>
      </c>
      <c r="AF388" s="1080"/>
      <c r="AG388" s="1071" t="str">
        <f>IF(AND(AQ388&lt;&gt;"対象外", P388&lt;&gt;""),ROUNDDOWN(ROUND(L388*VLOOKUP(K388,【参考】数式用２!$A$2:$K$48,MATCH("ベア加算あり",【参考】数式用２!$C$4:$K$4,0)+2,0),0)*M388,0)*AB388,"")</f>
        <v/>
      </c>
      <c r="AH388" s="1089"/>
      <c r="AI388" s="1080"/>
      <c r="AJ388" s="1080"/>
      <c r="AK388" s="1083"/>
      <c r="AL388" s="1086"/>
      <c r="AM388" s="682" t="str">
        <f>IF(Q388="","",IF(Q388&lt;O388,"！加算の要件上は問題ありませんが、令和６年度末の加算率と比較して、令和７年度の加算率が低くなっています。",""))</f>
        <v/>
      </c>
      <c r="AN388" s="372"/>
      <c r="AO388" s="1100" t="str">
        <f>IF(K388&lt;&gt;"","Q列に色付け","")</f>
        <v/>
      </c>
      <c r="AP388" s="1064" t="str">
        <f>IF(AND(AE388&lt;&gt;0,AE388&lt;&gt;""),IF(AF388="○","入力済","未入力"),"")</f>
        <v/>
      </c>
      <c r="AQ388" s="918" t="str">
        <f>IFERROR((VLOOKUP(N388, 【参考】数式用２!$BE$5:$BE$13, 1,FALSE)), "対象外")</f>
        <v>対象外</v>
      </c>
      <c r="AR388" s="842" t="str">
        <f>IF(AG388&lt;&gt;"",IF(AH388="○","入力済","未入力"),"")</f>
        <v/>
      </c>
      <c r="AS388" s="842" t="str">
        <f>IF(AND(P388&lt;&gt;"", AI388=""), "未入力", "入力済")</f>
        <v>入力済</v>
      </c>
      <c r="AT388" s="842" t="str">
        <f>IF(AND(P388&lt;&gt;"", P388&lt;&gt;"処遇改善加算Ⅳ", AJ388=""), "未入力", "入力済")</f>
        <v>入力済</v>
      </c>
      <c r="AU388" s="842" t="str">
        <f>IFERROR(VLOOKUP(K388, 【参考】数式用２!$BB$5:$BC$48, 2, FALSE), "")</f>
        <v/>
      </c>
      <c r="AV388" s="842" t="str">
        <f>IF(AND(P388&lt;&gt;"処遇改善加算Ⅲ",P388&lt;&gt;"処遇改善加算Ⅳ", P388&lt;&gt;"", AU388&lt;&gt;"対象外"), 1,"")</f>
        <v/>
      </c>
      <c r="AW388" s="842" t="str">
        <f>IFERROR("_"&amp;VLOOKUP(K388, 【参考】数式用２!$AG$2:$AH$48, 2, FALSE), "")</f>
        <v/>
      </c>
      <c r="AX388" s="1103" t="str">
        <f>IF(AND(P388="処遇改善加算Ⅰ", AL388=""), "未入力","入力済")</f>
        <v>入力済</v>
      </c>
      <c r="AY388" s="1100" t="str">
        <f>G388</f>
        <v/>
      </c>
      <c r="AZ388"/>
      <c r="BA388"/>
      <c r="BB388"/>
      <c r="BC388"/>
      <c r="BD388"/>
      <c r="BE388"/>
      <c r="BF388"/>
      <c r="BG388"/>
    </row>
    <row r="389" spans="1:59" ht="14.25">
      <c r="A389" s="1105"/>
      <c r="B389" s="1209"/>
      <c r="C389" s="1210"/>
      <c r="D389" s="1210"/>
      <c r="E389" s="1210"/>
      <c r="F389" s="1211"/>
      <c r="G389" s="1216"/>
      <c r="H389" s="1216"/>
      <c r="I389" s="1216"/>
      <c r="J389" s="1216"/>
      <c r="K389" s="1216"/>
      <c r="L389" s="1219"/>
      <c r="M389" s="1222"/>
      <c r="N389" s="1110"/>
      <c r="O389" s="1113"/>
      <c r="P389" s="1062"/>
      <c r="Q389" s="1075"/>
      <c r="R389" s="1078"/>
      <c r="S389" s="1066"/>
      <c r="T389" s="1069"/>
      <c r="U389" s="1066"/>
      <c r="V389" s="1069"/>
      <c r="W389" s="1066"/>
      <c r="X389" s="1069"/>
      <c r="Y389" s="1066"/>
      <c r="Z389" s="1069"/>
      <c r="AA389" s="1069"/>
      <c r="AB389" s="1069"/>
      <c r="AC389" s="1093"/>
      <c r="AD389" s="1072"/>
      <c r="AE389" s="1096"/>
      <c r="AF389" s="1081"/>
      <c r="AG389" s="1072"/>
      <c r="AH389" s="1090"/>
      <c r="AI389" s="1081"/>
      <c r="AJ389" s="1081"/>
      <c r="AK389" s="1084"/>
      <c r="AL389" s="1087"/>
      <c r="AM389" s="1098"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01"/>
      <c r="AP389" s="1064"/>
      <c r="AQ389" s="919"/>
      <c r="AR389" s="842"/>
      <c r="AS389" s="842"/>
      <c r="AT389" s="842"/>
      <c r="AU389" s="842"/>
      <c r="AV389" s="842"/>
      <c r="AW389" s="842"/>
      <c r="AX389" s="1103"/>
      <c r="AY389" s="1101"/>
      <c r="AZ389"/>
      <c r="BA389"/>
      <c r="BB389"/>
      <c r="BC389"/>
      <c r="BD389"/>
      <c r="BE389"/>
      <c r="BF389"/>
      <c r="BG389"/>
    </row>
    <row r="390" spans="1:59" ht="14.25">
      <c r="A390" s="1106"/>
      <c r="B390" s="1209"/>
      <c r="C390" s="1210"/>
      <c r="D390" s="1210"/>
      <c r="E390" s="1210"/>
      <c r="F390" s="1211"/>
      <c r="G390" s="1216"/>
      <c r="H390" s="1216"/>
      <c r="I390" s="1216"/>
      <c r="J390" s="1216"/>
      <c r="K390" s="1216"/>
      <c r="L390" s="1219"/>
      <c r="M390" s="1222"/>
      <c r="N390" s="1110"/>
      <c r="O390" s="1113"/>
      <c r="P390" s="1062"/>
      <c r="Q390" s="1075"/>
      <c r="R390" s="1078"/>
      <c r="S390" s="1066"/>
      <c r="T390" s="1069"/>
      <c r="U390" s="1066"/>
      <c r="V390" s="1069"/>
      <c r="W390" s="1066"/>
      <c r="X390" s="1069"/>
      <c r="Y390" s="1066"/>
      <c r="Z390" s="1069"/>
      <c r="AA390" s="1069"/>
      <c r="AB390" s="1069"/>
      <c r="AC390" s="1093"/>
      <c r="AD390" s="1072"/>
      <c r="AE390" s="1096"/>
      <c r="AF390" s="1081"/>
      <c r="AG390" s="1072"/>
      <c r="AH390" s="1090"/>
      <c r="AI390" s="1081"/>
      <c r="AJ390" s="1081"/>
      <c r="AK390" s="1084"/>
      <c r="AL390" s="1087"/>
      <c r="AM390" s="1099"/>
      <c r="AN390" s="372"/>
      <c r="AO390" s="1101"/>
      <c r="AP390" s="1064"/>
      <c r="AQ390" s="919"/>
      <c r="AR390" s="842"/>
      <c r="AS390" s="842"/>
      <c r="AT390" s="842"/>
      <c r="AU390" s="842"/>
      <c r="AV390" s="842"/>
      <c r="AW390" s="842"/>
      <c r="AX390" s="1103"/>
      <c r="AY390" s="1101"/>
      <c r="AZ390"/>
      <c r="BA390"/>
      <c r="BB390"/>
      <c r="BC390"/>
      <c r="BD390"/>
      <c r="BE390"/>
      <c r="BF390"/>
      <c r="BG390"/>
    </row>
    <row r="391" spans="1:59" ht="30" customHeight="1" thickBot="1">
      <c r="A391" s="1107"/>
      <c r="B391" s="1212"/>
      <c r="C391" s="1213"/>
      <c r="D391" s="1213"/>
      <c r="E391" s="1213"/>
      <c r="F391" s="1214"/>
      <c r="G391" s="1217"/>
      <c r="H391" s="1217"/>
      <c r="I391" s="1217"/>
      <c r="J391" s="1217"/>
      <c r="K391" s="1217"/>
      <c r="L391" s="1220"/>
      <c r="M391" s="1223"/>
      <c r="N391" s="1111"/>
      <c r="O391" s="1114"/>
      <c r="P391" s="1063"/>
      <c r="Q391" s="1076"/>
      <c r="R391" s="1079"/>
      <c r="S391" s="1067"/>
      <c r="T391" s="1070"/>
      <c r="U391" s="1067"/>
      <c r="V391" s="1070"/>
      <c r="W391" s="1067"/>
      <c r="X391" s="1070"/>
      <c r="Y391" s="1067"/>
      <c r="Z391" s="1070"/>
      <c r="AA391" s="1070"/>
      <c r="AB391" s="1070"/>
      <c r="AC391" s="1094"/>
      <c r="AD391" s="1073"/>
      <c r="AE391" s="1097"/>
      <c r="AF391" s="1082"/>
      <c r="AG391" s="1073"/>
      <c r="AH391" s="1091"/>
      <c r="AI391" s="1082"/>
      <c r="AJ391" s="1082"/>
      <c r="AK391" s="1085"/>
      <c r="AL391" s="1088"/>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02"/>
      <c r="AP391" s="1064"/>
      <c r="AQ391" s="920"/>
      <c r="AR391" s="842"/>
      <c r="AS391" s="842"/>
      <c r="AT391" s="842"/>
      <c r="AU391" s="842"/>
      <c r="AV391" s="842"/>
      <c r="AW391" s="842"/>
      <c r="AX391" s="1103"/>
      <c r="AY391" s="1102"/>
      <c r="AZ391"/>
      <c r="BA391"/>
      <c r="BB391"/>
      <c r="BC391"/>
      <c r="BD391"/>
      <c r="BE391"/>
      <c r="BF391"/>
      <c r="BG391"/>
    </row>
    <row r="392" spans="1:59" ht="30" customHeight="1">
      <c r="A392" s="1104">
        <v>96</v>
      </c>
      <c r="B392" s="1224" t="str">
        <f>IF(基本情報入力シート!B135="", "",基本情報入力シート!B135)</f>
        <v/>
      </c>
      <c r="C392" s="1225"/>
      <c r="D392" s="1225"/>
      <c r="E392" s="1225"/>
      <c r="F392" s="1226"/>
      <c r="G392" s="1227" t="str">
        <f>IF(基本情報入力シート!L135="", "",基本情報入力シート!L135)</f>
        <v/>
      </c>
      <c r="H392" s="1227" t="str">
        <f>IF(基本情報入力シート!Q135="", "",基本情報入力シート!Q135)</f>
        <v/>
      </c>
      <c r="I392" s="1227" t="str">
        <f>IF(基本情報入力シート!V135="", "",基本情報入力シート!V135)</f>
        <v/>
      </c>
      <c r="J392" s="1227" t="str">
        <f>IF(基本情報入力シート!W135="", "",基本情報入力シート!W135)</f>
        <v/>
      </c>
      <c r="K392" s="1227" t="str">
        <f>IF(基本情報入力シート!X135="", "",基本情報入力シート!X135)</f>
        <v/>
      </c>
      <c r="L392" s="1228" t="str">
        <f>IF(基本情報入力シート!AC135=0, "",基本情報入力シート!AC135)</f>
        <v/>
      </c>
      <c r="M392" s="1221" t="str">
        <f>IF(基本情報入力シート!AD135="", "",基本情報入力シート!AD135)</f>
        <v/>
      </c>
      <c r="N392" s="1109"/>
      <c r="O392" s="1112" t="str">
        <f>IFERROR(VLOOKUP(K392,【参考】数式用２!$A$2:$AD$48,MATCH(N392,【参考】数式用２!$C$4:$AD$4,0)+2,0),"")</f>
        <v/>
      </c>
      <c r="P392" s="1061"/>
      <c r="Q392" s="1074" t="str">
        <f>IFERROR(VLOOKUP(K392,【参考】数式用２!$A$2:$AC$48,MATCH(P392,【参考】数式用２!$C$4:$AC$4,0)+2,0),"")</f>
        <v/>
      </c>
      <c r="R392" s="1077" t="s">
        <v>301</v>
      </c>
      <c r="S392" s="1065"/>
      <c r="T392" s="1068" t="s">
        <v>385</v>
      </c>
      <c r="U392" s="1065"/>
      <c r="V392" s="1068" t="s">
        <v>386</v>
      </c>
      <c r="W392" s="1065"/>
      <c r="X392" s="1068" t="s">
        <v>385</v>
      </c>
      <c r="Y392" s="1065"/>
      <c r="Z392" s="1068" t="s">
        <v>387</v>
      </c>
      <c r="AA392" s="1068" t="s">
        <v>209</v>
      </c>
      <c r="AB392" s="1068" t="str">
        <f>IF(S392&gt;=1,(W392*12+Y392)-(S392*12+U392)+1,"")</f>
        <v/>
      </c>
      <c r="AC392" s="1092" t="s">
        <v>388</v>
      </c>
      <c r="AD392" s="1071" t="str">
        <f>IFERROR(ROUNDDOWN(ROUND(L392*Q392,0)*M392,0)*AB392,"")</f>
        <v/>
      </c>
      <c r="AE392" s="1095" t="str">
        <f>IFERROR(ROUNDDOWN(ROUNDDOWN(ROUND(L392*VLOOKUP(K392,【参考】数式用２!$A$2:$AC$48,MATCH("処遇改善加算Ⅳ",【参考】数式用２!$C$4:$O$4,0)+2,0),0)*M392,0)*AB392*0.5,0), "")</f>
        <v/>
      </c>
      <c r="AF392" s="1080"/>
      <c r="AG392" s="1071" t="str">
        <f>IF(AND(AQ392&lt;&gt;"対象外", P392&lt;&gt;""),ROUNDDOWN(ROUND(L392*VLOOKUP(K392,【参考】数式用２!$A$2:$K$48,MATCH("ベア加算あり",【参考】数式用２!$C$4:$K$4,0)+2,0),0)*M392,0)*AB392,"")</f>
        <v/>
      </c>
      <c r="AH392" s="1089"/>
      <c r="AI392" s="1080"/>
      <c r="AJ392" s="1080"/>
      <c r="AK392" s="1083"/>
      <c r="AL392" s="1086"/>
      <c r="AM392" s="682" t="str">
        <f>IF(Q392="","",IF(Q392&lt;O392,"！加算の要件上は問題ありませんが、令和６年度末の加算率と比較して、令和７年度の加算率が低くなっています。",""))</f>
        <v/>
      </c>
      <c r="AN392" s="372"/>
      <c r="AO392" s="1100" t="str">
        <f>IF(K392&lt;&gt;"","Q列に色付け","")</f>
        <v/>
      </c>
      <c r="AP392" s="1064" t="str">
        <f>IF(AND(AE392&lt;&gt;0,AE392&lt;&gt;""),IF(AF392="○","入力済","未入力"),"")</f>
        <v/>
      </c>
      <c r="AQ392" s="918" t="str">
        <f>IFERROR((VLOOKUP(N392, 【参考】数式用２!$BE$5:$BE$13, 1,FALSE)), "対象外")</f>
        <v>対象外</v>
      </c>
      <c r="AR392" s="842" t="str">
        <f>IF(AG392&lt;&gt;"",IF(AH392="○","入力済","未入力"),"")</f>
        <v/>
      </c>
      <c r="AS392" s="842" t="str">
        <f>IF(AND(P392&lt;&gt;"", AI392=""), "未入力", "入力済")</f>
        <v>入力済</v>
      </c>
      <c r="AT392" s="842" t="str">
        <f>IF(AND(P392&lt;&gt;"", P392&lt;&gt;"処遇改善加算Ⅳ", AJ392=""), "未入力", "入力済")</f>
        <v>入力済</v>
      </c>
      <c r="AU392" s="842" t="str">
        <f>IFERROR(VLOOKUP(K392, 【参考】数式用２!$BB$5:$BC$48, 2, FALSE), "")</f>
        <v/>
      </c>
      <c r="AV392" s="842" t="str">
        <f>IF(AND(P392&lt;&gt;"処遇改善加算Ⅲ",P392&lt;&gt;"処遇改善加算Ⅳ", P392&lt;&gt;"", AU392&lt;&gt;"対象外"), 1,"")</f>
        <v/>
      </c>
      <c r="AW392" s="842" t="str">
        <f>IFERROR("_"&amp;VLOOKUP(K392, 【参考】数式用２!$AG$2:$AH$48, 2, FALSE), "")</f>
        <v/>
      </c>
      <c r="AX392" s="1103" t="str">
        <f>IF(AND(P392="処遇改善加算Ⅰ", AL392=""), "未入力","入力済")</f>
        <v>入力済</v>
      </c>
      <c r="AY392" s="1100" t="str">
        <f>G392</f>
        <v/>
      </c>
      <c r="AZ392"/>
      <c r="BA392"/>
      <c r="BB392"/>
      <c r="BC392"/>
      <c r="BD392"/>
      <c r="BE392"/>
      <c r="BF392"/>
      <c r="BG392"/>
    </row>
    <row r="393" spans="1:59" ht="14.25">
      <c r="A393" s="1105"/>
      <c r="B393" s="1209"/>
      <c r="C393" s="1210"/>
      <c r="D393" s="1210"/>
      <c r="E393" s="1210"/>
      <c r="F393" s="1211"/>
      <c r="G393" s="1216"/>
      <c r="H393" s="1216"/>
      <c r="I393" s="1216"/>
      <c r="J393" s="1216"/>
      <c r="K393" s="1216"/>
      <c r="L393" s="1219"/>
      <c r="M393" s="1222"/>
      <c r="N393" s="1110"/>
      <c r="O393" s="1113"/>
      <c r="P393" s="1062"/>
      <c r="Q393" s="1075"/>
      <c r="R393" s="1078"/>
      <c r="S393" s="1066"/>
      <c r="T393" s="1069"/>
      <c r="U393" s="1066"/>
      <c r="V393" s="1069"/>
      <c r="W393" s="1066"/>
      <c r="X393" s="1069"/>
      <c r="Y393" s="1066"/>
      <c r="Z393" s="1069"/>
      <c r="AA393" s="1069"/>
      <c r="AB393" s="1069"/>
      <c r="AC393" s="1093"/>
      <c r="AD393" s="1072"/>
      <c r="AE393" s="1096"/>
      <c r="AF393" s="1081"/>
      <c r="AG393" s="1072"/>
      <c r="AH393" s="1090"/>
      <c r="AI393" s="1081"/>
      <c r="AJ393" s="1081"/>
      <c r="AK393" s="1084"/>
      <c r="AL393" s="1087"/>
      <c r="AM393" s="1098"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01"/>
      <c r="AP393" s="1064"/>
      <c r="AQ393" s="919"/>
      <c r="AR393" s="842"/>
      <c r="AS393" s="842"/>
      <c r="AT393" s="842"/>
      <c r="AU393" s="842"/>
      <c r="AV393" s="842"/>
      <c r="AW393" s="842"/>
      <c r="AX393" s="1103"/>
      <c r="AY393" s="1101"/>
      <c r="AZ393"/>
      <c r="BA393"/>
      <c r="BB393"/>
      <c r="BC393"/>
      <c r="BD393"/>
      <c r="BE393"/>
      <c r="BF393"/>
      <c r="BG393"/>
    </row>
    <row r="394" spans="1:59" ht="14.25">
      <c r="A394" s="1106"/>
      <c r="B394" s="1209"/>
      <c r="C394" s="1210"/>
      <c r="D394" s="1210"/>
      <c r="E394" s="1210"/>
      <c r="F394" s="1211"/>
      <c r="G394" s="1216"/>
      <c r="H394" s="1216"/>
      <c r="I394" s="1216"/>
      <c r="J394" s="1216"/>
      <c r="K394" s="1216"/>
      <c r="L394" s="1219"/>
      <c r="M394" s="1222"/>
      <c r="N394" s="1110"/>
      <c r="O394" s="1113"/>
      <c r="P394" s="1062"/>
      <c r="Q394" s="1075"/>
      <c r="R394" s="1078"/>
      <c r="S394" s="1066"/>
      <c r="T394" s="1069"/>
      <c r="U394" s="1066"/>
      <c r="V394" s="1069"/>
      <c r="W394" s="1066"/>
      <c r="X394" s="1069"/>
      <c r="Y394" s="1066"/>
      <c r="Z394" s="1069"/>
      <c r="AA394" s="1069"/>
      <c r="AB394" s="1069"/>
      <c r="AC394" s="1093"/>
      <c r="AD394" s="1072"/>
      <c r="AE394" s="1096"/>
      <c r="AF394" s="1081"/>
      <c r="AG394" s="1072"/>
      <c r="AH394" s="1090"/>
      <c r="AI394" s="1081"/>
      <c r="AJ394" s="1081"/>
      <c r="AK394" s="1084"/>
      <c r="AL394" s="1087"/>
      <c r="AM394" s="1099"/>
      <c r="AN394" s="372"/>
      <c r="AO394" s="1101"/>
      <c r="AP394" s="1064"/>
      <c r="AQ394" s="919"/>
      <c r="AR394" s="842"/>
      <c r="AS394" s="842"/>
      <c r="AT394" s="842"/>
      <c r="AU394" s="842"/>
      <c r="AV394" s="842"/>
      <c r="AW394" s="842"/>
      <c r="AX394" s="1103"/>
      <c r="AY394" s="1101"/>
      <c r="AZ394"/>
      <c r="BA394"/>
      <c r="BB394"/>
      <c r="BC394"/>
      <c r="BD394"/>
      <c r="BE394"/>
      <c r="BF394"/>
      <c r="BG394"/>
    </row>
    <row r="395" spans="1:59" ht="30" customHeight="1" thickBot="1">
      <c r="A395" s="1107"/>
      <c r="B395" s="1212"/>
      <c r="C395" s="1213"/>
      <c r="D395" s="1213"/>
      <c r="E395" s="1213"/>
      <c r="F395" s="1214"/>
      <c r="G395" s="1217"/>
      <c r="H395" s="1217"/>
      <c r="I395" s="1217"/>
      <c r="J395" s="1217"/>
      <c r="K395" s="1217"/>
      <c r="L395" s="1220"/>
      <c r="M395" s="1223"/>
      <c r="N395" s="1111"/>
      <c r="O395" s="1114"/>
      <c r="P395" s="1063"/>
      <c r="Q395" s="1076"/>
      <c r="R395" s="1079"/>
      <c r="S395" s="1067"/>
      <c r="T395" s="1070"/>
      <c r="U395" s="1067"/>
      <c r="V395" s="1070"/>
      <c r="W395" s="1067"/>
      <c r="X395" s="1070"/>
      <c r="Y395" s="1067"/>
      <c r="Z395" s="1070"/>
      <c r="AA395" s="1070"/>
      <c r="AB395" s="1070"/>
      <c r="AC395" s="1094"/>
      <c r="AD395" s="1073"/>
      <c r="AE395" s="1097"/>
      <c r="AF395" s="1082"/>
      <c r="AG395" s="1073"/>
      <c r="AH395" s="1091"/>
      <c r="AI395" s="1082"/>
      <c r="AJ395" s="1082"/>
      <c r="AK395" s="1085"/>
      <c r="AL395" s="1088"/>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02"/>
      <c r="AP395" s="1064"/>
      <c r="AQ395" s="920"/>
      <c r="AR395" s="842"/>
      <c r="AS395" s="842"/>
      <c r="AT395" s="842"/>
      <c r="AU395" s="842"/>
      <c r="AV395" s="842"/>
      <c r="AW395" s="842"/>
      <c r="AX395" s="1103"/>
      <c r="AY395" s="1102"/>
      <c r="AZ395"/>
      <c r="BA395"/>
      <c r="BB395"/>
      <c r="BC395"/>
      <c r="BD395"/>
      <c r="BE395"/>
      <c r="BF395"/>
      <c r="BG395"/>
    </row>
    <row r="396" spans="1:59" ht="30" customHeight="1">
      <c r="A396" s="1104">
        <v>97</v>
      </c>
      <c r="B396" s="1224" t="str">
        <f>IF(基本情報入力シート!B136="", "",基本情報入力シート!B136)</f>
        <v/>
      </c>
      <c r="C396" s="1225"/>
      <c r="D396" s="1225"/>
      <c r="E396" s="1225"/>
      <c r="F396" s="1226"/>
      <c r="G396" s="1227" t="str">
        <f>IF(基本情報入力シート!L136="", "",基本情報入力シート!L136)</f>
        <v/>
      </c>
      <c r="H396" s="1227" t="str">
        <f>IF(基本情報入力シート!Q136="", "",基本情報入力シート!Q136)</f>
        <v/>
      </c>
      <c r="I396" s="1227" t="str">
        <f>IF(基本情報入力シート!V136="", "",基本情報入力シート!V136)</f>
        <v/>
      </c>
      <c r="J396" s="1227" t="str">
        <f>IF(基本情報入力シート!W136="", "",基本情報入力シート!W136)</f>
        <v/>
      </c>
      <c r="K396" s="1227" t="str">
        <f>IF(基本情報入力シート!X136="", "",基本情報入力シート!X136)</f>
        <v/>
      </c>
      <c r="L396" s="1228" t="str">
        <f>IF(基本情報入力シート!AC136=0, "",基本情報入力シート!AC136)</f>
        <v/>
      </c>
      <c r="M396" s="1221" t="str">
        <f>IF(基本情報入力シート!AD136="", "",基本情報入力シート!AD136)</f>
        <v/>
      </c>
      <c r="N396" s="1109"/>
      <c r="O396" s="1112" t="str">
        <f>IFERROR(VLOOKUP(K396,【参考】数式用２!$A$2:$AD$48,MATCH(N396,【参考】数式用２!$C$4:$AD$4,0)+2,0),"")</f>
        <v/>
      </c>
      <c r="P396" s="1061"/>
      <c r="Q396" s="1074" t="str">
        <f>IFERROR(VLOOKUP(K396,【参考】数式用２!$A$2:$AC$48,MATCH(P396,【参考】数式用２!$C$4:$AC$4,0)+2,0),"")</f>
        <v/>
      </c>
      <c r="R396" s="1077" t="s">
        <v>301</v>
      </c>
      <c r="S396" s="1065"/>
      <c r="T396" s="1068" t="s">
        <v>385</v>
      </c>
      <c r="U396" s="1065"/>
      <c r="V396" s="1068" t="s">
        <v>386</v>
      </c>
      <c r="W396" s="1065"/>
      <c r="X396" s="1068" t="s">
        <v>385</v>
      </c>
      <c r="Y396" s="1065"/>
      <c r="Z396" s="1068" t="s">
        <v>387</v>
      </c>
      <c r="AA396" s="1068" t="s">
        <v>209</v>
      </c>
      <c r="AB396" s="1068" t="str">
        <f>IF(S396&gt;=1,(W396*12+Y396)-(S396*12+U396)+1,"")</f>
        <v/>
      </c>
      <c r="AC396" s="1092" t="s">
        <v>388</v>
      </c>
      <c r="AD396" s="1071" t="str">
        <f>IFERROR(ROUNDDOWN(ROUND(L396*Q396,0)*M396,0)*AB396,"")</f>
        <v/>
      </c>
      <c r="AE396" s="1095" t="str">
        <f>IFERROR(ROUNDDOWN(ROUNDDOWN(ROUND(L396*VLOOKUP(K396,【参考】数式用２!$A$2:$AC$48,MATCH("処遇改善加算Ⅳ",【参考】数式用２!$C$4:$O$4,0)+2,0),0)*M396,0)*AB396*0.5,0), "")</f>
        <v/>
      </c>
      <c r="AF396" s="1080"/>
      <c r="AG396" s="1071" t="str">
        <f>IF(AND(AQ396&lt;&gt;"対象外", P396&lt;&gt;""),ROUNDDOWN(ROUND(L396*VLOOKUP(K396,【参考】数式用２!$A$2:$K$48,MATCH("ベア加算あり",【参考】数式用２!$C$4:$K$4,0)+2,0),0)*M396,0)*AB396,"")</f>
        <v/>
      </c>
      <c r="AH396" s="1089"/>
      <c r="AI396" s="1080"/>
      <c r="AJ396" s="1080"/>
      <c r="AK396" s="1083"/>
      <c r="AL396" s="1086"/>
      <c r="AM396" s="682" t="str">
        <f>IF(Q396="","",IF(Q396&lt;O396,"！加算の要件上は問題ありませんが、令和６年度末の加算率と比較して、令和７年度の加算率が低くなっています。",""))</f>
        <v/>
      </c>
      <c r="AN396" s="372"/>
      <c r="AO396" s="1100" t="str">
        <f>IF(K396&lt;&gt;"","Q列に色付け","")</f>
        <v/>
      </c>
      <c r="AP396" s="1064" t="str">
        <f>IF(AND(AE396&lt;&gt;0,AE396&lt;&gt;""),IF(AF396="○","入力済","未入力"),"")</f>
        <v/>
      </c>
      <c r="AQ396" s="918" t="str">
        <f>IFERROR((VLOOKUP(N396, 【参考】数式用２!$BE$5:$BE$13, 1,FALSE)), "対象外")</f>
        <v>対象外</v>
      </c>
      <c r="AR396" s="842" t="str">
        <f>IF(AG396&lt;&gt;"",IF(AH396="○","入力済","未入力"),"")</f>
        <v/>
      </c>
      <c r="AS396" s="842" t="str">
        <f>IF(AND(P396&lt;&gt;"", AI396=""), "未入力", "入力済")</f>
        <v>入力済</v>
      </c>
      <c r="AT396" s="842" t="str">
        <f>IF(AND(P396&lt;&gt;"", P396&lt;&gt;"処遇改善加算Ⅳ", AJ396=""), "未入力", "入力済")</f>
        <v>入力済</v>
      </c>
      <c r="AU396" s="842" t="str">
        <f>IFERROR(VLOOKUP(K396, 【参考】数式用２!$BB$5:$BC$48, 2, FALSE), "")</f>
        <v/>
      </c>
      <c r="AV396" s="842" t="str">
        <f>IF(AND(P396&lt;&gt;"処遇改善加算Ⅲ",P396&lt;&gt;"処遇改善加算Ⅳ", P396&lt;&gt;"", AU396&lt;&gt;"対象外"), 1,"")</f>
        <v/>
      </c>
      <c r="AW396" s="842" t="str">
        <f>IFERROR("_"&amp;VLOOKUP(K396, 【参考】数式用２!$AG$2:$AH$48, 2, FALSE), "")</f>
        <v/>
      </c>
      <c r="AX396" s="1103" t="str">
        <f>IF(AND(P396="処遇改善加算Ⅰ", AL396=""), "未入力","入力済")</f>
        <v>入力済</v>
      </c>
      <c r="AY396" s="1100" t="str">
        <f>G396</f>
        <v/>
      </c>
      <c r="AZ396"/>
      <c r="BA396"/>
      <c r="BB396"/>
      <c r="BC396"/>
      <c r="BD396"/>
      <c r="BE396"/>
      <c r="BF396"/>
      <c r="BG396"/>
    </row>
    <row r="397" spans="1:59" ht="14.25">
      <c r="A397" s="1105"/>
      <c r="B397" s="1209"/>
      <c r="C397" s="1210"/>
      <c r="D397" s="1210"/>
      <c r="E397" s="1210"/>
      <c r="F397" s="1211"/>
      <c r="G397" s="1216"/>
      <c r="H397" s="1216"/>
      <c r="I397" s="1216"/>
      <c r="J397" s="1216"/>
      <c r="K397" s="1216"/>
      <c r="L397" s="1219"/>
      <c r="M397" s="1222"/>
      <c r="N397" s="1110"/>
      <c r="O397" s="1113"/>
      <c r="P397" s="1062"/>
      <c r="Q397" s="1075"/>
      <c r="R397" s="1078"/>
      <c r="S397" s="1066"/>
      <c r="T397" s="1069"/>
      <c r="U397" s="1066"/>
      <c r="V397" s="1069"/>
      <c r="W397" s="1066"/>
      <c r="X397" s="1069"/>
      <c r="Y397" s="1066"/>
      <c r="Z397" s="1069"/>
      <c r="AA397" s="1069"/>
      <c r="AB397" s="1069"/>
      <c r="AC397" s="1093"/>
      <c r="AD397" s="1072"/>
      <c r="AE397" s="1096"/>
      <c r="AF397" s="1081"/>
      <c r="AG397" s="1072"/>
      <c r="AH397" s="1090"/>
      <c r="AI397" s="1081"/>
      <c r="AJ397" s="1081"/>
      <c r="AK397" s="1084"/>
      <c r="AL397" s="1087"/>
      <c r="AM397" s="1098"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01"/>
      <c r="AP397" s="1064"/>
      <c r="AQ397" s="919"/>
      <c r="AR397" s="842"/>
      <c r="AS397" s="842"/>
      <c r="AT397" s="842"/>
      <c r="AU397" s="842"/>
      <c r="AV397" s="842"/>
      <c r="AW397" s="842"/>
      <c r="AX397" s="1103"/>
      <c r="AY397" s="1101"/>
      <c r="AZ397"/>
      <c r="BA397"/>
      <c r="BB397"/>
      <c r="BC397"/>
      <c r="BD397"/>
      <c r="BE397"/>
      <c r="BF397"/>
      <c r="BG397"/>
    </row>
    <row r="398" spans="1:59" ht="14.25">
      <c r="A398" s="1106"/>
      <c r="B398" s="1209"/>
      <c r="C398" s="1210"/>
      <c r="D398" s="1210"/>
      <c r="E398" s="1210"/>
      <c r="F398" s="1211"/>
      <c r="G398" s="1216"/>
      <c r="H398" s="1216"/>
      <c r="I398" s="1216"/>
      <c r="J398" s="1216"/>
      <c r="K398" s="1216"/>
      <c r="L398" s="1219"/>
      <c r="M398" s="1222"/>
      <c r="N398" s="1110"/>
      <c r="O398" s="1113"/>
      <c r="P398" s="1062"/>
      <c r="Q398" s="1075"/>
      <c r="R398" s="1078"/>
      <c r="S398" s="1066"/>
      <c r="T398" s="1069"/>
      <c r="U398" s="1066"/>
      <c r="V398" s="1069"/>
      <c r="W398" s="1066"/>
      <c r="X398" s="1069"/>
      <c r="Y398" s="1066"/>
      <c r="Z398" s="1069"/>
      <c r="AA398" s="1069"/>
      <c r="AB398" s="1069"/>
      <c r="AC398" s="1093"/>
      <c r="AD398" s="1072"/>
      <c r="AE398" s="1096"/>
      <c r="AF398" s="1081"/>
      <c r="AG398" s="1072"/>
      <c r="AH398" s="1090"/>
      <c r="AI398" s="1081"/>
      <c r="AJ398" s="1081"/>
      <c r="AK398" s="1084"/>
      <c r="AL398" s="1087"/>
      <c r="AM398" s="1099"/>
      <c r="AN398" s="372"/>
      <c r="AO398" s="1101"/>
      <c r="AP398" s="1064"/>
      <c r="AQ398" s="919"/>
      <c r="AR398" s="842"/>
      <c r="AS398" s="842"/>
      <c r="AT398" s="842"/>
      <c r="AU398" s="842"/>
      <c r="AV398" s="842"/>
      <c r="AW398" s="842"/>
      <c r="AX398" s="1103"/>
      <c r="AY398" s="1101"/>
      <c r="AZ398"/>
      <c r="BA398"/>
      <c r="BB398"/>
      <c r="BC398"/>
      <c r="BD398"/>
      <c r="BE398"/>
      <c r="BF398"/>
      <c r="BG398"/>
    </row>
    <row r="399" spans="1:59" ht="30" customHeight="1" thickBot="1">
      <c r="A399" s="1107"/>
      <c r="B399" s="1212"/>
      <c r="C399" s="1213"/>
      <c r="D399" s="1213"/>
      <c r="E399" s="1213"/>
      <c r="F399" s="1214"/>
      <c r="G399" s="1217"/>
      <c r="H399" s="1217"/>
      <c r="I399" s="1217"/>
      <c r="J399" s="1217"/>
      <c r="K399" s="1217"/>
      <c r="L399" s="1220"/>
      <c r="M399" s="1223"/>
      <c r="N399" s="1111"/>
      <c r="O399" s="1114"/>
      <c r="P399" s="1063"/>
      <c r="Q399" s="1076"/>
      <c r="R399" s="1079"/>
      <c r="S399" s="1067"/>
      <c r="T399" s="1070"/>
      <c r="U399" s="1067"/>
      <c r="V399" s="1070"/>
      <c r="W399" s="1067"/>
      <c r="X399" s="1070"/>
      <c r="Y399" s="1067"/>
      <c r="Z399" s="1070"/>
      <c r="AA399" s="1070"/>
      <c r="AB399" s="1070"/>
      <c r="AC399" s="1094"/>
      <c r="AD399" s="1073"/>
      <c r="AE399" s="1097"/>
      <c r="AF399" s="1082"/>
      <c r="AG399" s="1073"/>
      <c r="AH399" s="1091"/>
      <c r="AI399" s="1082"/>
      <c r="AJ399" s="1082"/>
      <c r="AK399" s="1085"/>
      <c r="AL399" s="1088"/>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02"/>
      <c r="AP399" s="1064"/>
      <c r="AQ399" s="920"/>
      <c r="AR399" s="842"/>
      <c r="AS399" s="842"/>
      <c r="AT399" s="842"/>
      <c r="AU399" s="842"/>
      <c r="AV399" s="842"/>
      <c r="AW399" s="842"/>
      <c r="AX399" s="1103"/>
      <c r="AY399" s="1102"/>
      <c r="AZ399"/>
      <c r="BA399"/>
      <c r="BB399"/>
      <c r="BC399"/>
      <c r="BD399"/>
      <c r="BE399"/>
      <c r="BF399"/>
      <c r="BG399"/>
    </row>
    <row r="400" spans="1:59" ht="30" customHeight="1">
      <c r="A400" s="1104">
        <v>98</v>
      </c>
      <c r="B400" s="1224" t="str">
        <f>IF(基本情報入力シート!B137="", "",基本情報入力シート!B137)</f>
        <v/>
      </c>
      <c r="C400" s="1225"/>
      <c r="D400" s="1225"/>
      <c r="E400" s="1225"/>
      <c r="F400" s="1226"/>
      <c r="G400" s="1227" t="str">
        <f>IF(基本情報入力シート!L137="", "",基本情報入力シート!L137)</f>
        <v/>
      </c>
      <c r="H400" s="1227" t="str">
        <f>IF(基本情報入力シート!Q137="", "",基本情報入力シート!Q137)</f>
        <v/>
      </c>
      <c r="I400" s="1227" t="str">
        <f>IF(基本情報入力シート!V137="", "",基本情報入力シート!V137)</f>
        <v/>
      </c>
      <c r="J400" s="1227" t="str">
        <f>IF(基本情報入力シート!W137="", "",基本情報入力シート!W137)</f>
        <v/>
      </c>
      <c r="K400" s="1227" t="str">
        <f>IF(基本情報入力シート!X137="", "",基本情報入力シート!X137)</f>
        <v/>
      </c>
      <c r="L400" s="1228" t="str">
        <f>IF(基本情報入力シート!AC137=0, "",基本情報入力シート!AC137)</f>
        <v/>
      </c>
      <c r="M400" s="1221" t="str">
        <f>IF(基本情報入力シート!AD137="", "",基本情報入力シート!AD137)</f>
        <v/>
      </c>
      <c r="N400" s="1109"/>
      <c r="O400" s="1112" t="str">
        <f>IFERROR(VLOOKUP(K400,【参考】数式用２!$A$2:$AD$48,MATCH(N400,【参考】数式用２!$C$4:$AD$4,0)+2,0),"")</f>
        <v/>
      </c>
      <c r="P400" s="1061"/>
      <c r="Q400" s="1074" t="str">
        <f>IFERROR(VLOOKUP(K400,【参考】数式用２!$A$2:$AC$48,MATCH(P400,【参考】数式用２!$C$4:$AC$4,0)+2,0),"")</f>
        <v/>
      </c>
      <c r="R400" s="1077" t="s">
        <v>301</v>
      </c>
      <c r="S400" s="1065"/>
      <c r="T400" s="1068" t="s">
        <v>385</v>
      </c>
      <c r="U400" s="1065"/>
      <c r="V400" s="1068" t="s">
        <v>386</v>
      </c>
      <c r="W400" s="1065"/>
      <c r="X400" s="1068" t="s">
        <v>385</v>
      </c>
      <c r="Y400" s="1065"/>
      <c r="Z400" s="1068" t="s">
        <v>387</v>
      </c>
      <c r="AA400" s="1068" t="s">
        <v>209</v>
      </c>
      <c r="AB400" s="1068" t="str">
        <f>IF(S400&gt;=1,(W400*12+Y400)-(S400*12+U400)+1,"")</f>
        <v/>
      </c>
      <c r="AC400" s="1092" t="s">
        <v>388</v>
      </c>
      <c r="AD400" s="1071" t="str">
        <f>IFERROR(ROUNDDOWN(ROUND(L400*Q400,0)*M400,0)*AB400,"")</f>
        <v/>
      </c>
      <c r="AE400" s="1095" t="str">
        <f>IFERROR(ROUNDDOWN(ROUNDDOWN(ROUND(L400*VLOOKUP(K400,【参考】数式用２!$A$2:$AC$48,MATCH("処遇改善加算Ⅳ",【参考】数式用２!$C$4:$O$4,0)+2,0),0)*M400,0)*AB400*0.5,0), "")</f>
        <v/>
      </c>
      <c r="AF400" s="1080"/>
      <c r="AG400" s="1071" t="str">
        <f>IF(AND(AQ400&lt;&gt;"対象外", P400&lt;&gt;""),ROUNDDOWN(ROUND(L400*VLOOKUP(K400,【参考】数式用２!$A$2:$K$48,MATCH("ベア加算あり",【参考】数式用２!$C$4:$K$4,0)+2,0),0)*M400,0)*AB400,"")</f>
        <v/>
      </c>
      <c r="AH400" s="1089"/>
      <c r="AI400" s="1080"/>
      <c r="AJ400" s="1080"/>
      <c r="AK400" s="1083"/>
      <c r="AL400" s="1086"/>
      <c r="AM400" s="682" t="str">
        <f>IF(Q400="","",IF(Q400&lt;O400,"！加算の要件上は問題ありませんが、令和６年度末の加算率と比較して、令和７年度の加算率が低くなっています。",""))</f>
        <v/>
      </c>
      <c r="AN400" s="372"/>
      <c r="AO400" s="1100" t="str">
        <f>IF(K400&lt;&gt;"","Q列に色付け","")</f>
        <v/>
      </c>
      <c r="AP400" s="1064" t="str">
        <f>IF(AND(AE400&lt;&gt;0,AE400&lt;&gt;""),IF(AF400="○","入力済","未入力"),"")</f>
        <v/>
      </c>
      <c r="AQ400" s="918" t="str">
        <f>IFERROR((VLOOKUP(N400, 【参考】数式用２!$BE$5:$BE$13, 1,FALSE)), "対象外")</f>
        <v>対象外</v>
      </c>
      <c r="AR400" s="842" t="str">
        <f>IF(AG400&lt;&gt;"",IF(AH400="○","入力済","未入力"),"")</f>
        <v/>
      </c>
      <c r="AS400" s="842" t="str">
        <f>IF(AND(P400&lt;&gt;"", AI400=""), "未入力", "入力済")</f>
        <v>入力済</v>
      </c>
      <c r="AT400" s="842" t="str">
        <f>IF(AND(P400&lt;&gt;"", P400&lt;&gt;"処遇改善加算Ⅳ", AJ400=""), "未入力", "入力済")</f>
        <v>入力済</v>
      </c>
      <c r="AU400" s="842" t="str">
        <f>IFERROR(VLOOKUP(K400, 【参考】数式用２!$BB$5:$BC$48, 2, FALSE), "")</f>
        <v/>
      </c>
      <c r="AV400" s="842" t="str">
        <f>IF(AND(P400&lt;&gt;"処遇改善加算Ⅲ",P400&lt;&gt;"処遇改善加算Ⅳ", P400&lt;&gt;"", AU400&lt;&gt;"対象外"), 1,"")</f>
        <v/>
      </c>
      <c r="AW400" s="842" t="str">
        <f>IFERROR("_"&amp;VLOOKUP(K400, 【参考】数式用２!$AG$2:$AH$48, 2, FALSE), "")</f>
        <v/>
      </c>
      <c r="AX400" s="1103" t="str">
        <f>IF(AND(P400="処遇改善加算Ⅰ", AL400=""), "未入力","入力済")</f>
        <v>入力済</v>
      </c>
      <c r="AY400" s="1100" t="str">
        <f>G400</f>
        <v/>
      </c>
      <c r="AZ400"/>
      <c r="BA400"/>
      <c r="BB400"/>
      <c r="BC400"/>
      <c r="BD400"/>
      <c r="BE400"/>
      <c r="BF400"/>
      <c r="BG400"/>
    </row>
    <row r="401" spans="1:59" ht="14.25">
      <c r="A401" s="1105"/>
      <c r="B401" s="1209"/>
      <c r="C401" s="1210"/>
      <c r="D401" s="1210"/>
      <c r="E401" s="1210"/>
      <c r="F401" s="1211"/>
      <c r="G401" s="1216"/>
      <c r="H401" s="1216"/>
      <c r="I401" s="1216"/>
      <c r="J401" s="1216"/>
      <c r="K401" s="1216"/>
      <c r="L401" s="1219"/>
      <c r="M401" s="1222"/>
      <c r="N401" s="1110"/>
      <c r="O401" s="1113"/>
      <c r="P401" s="1062"/>
      <c r="Q401" s="1075"/>
      <c r="R401" s="1078"/>
      <c r="S401" s="1066"/>
      <c r="T401" s="1069"/>
      <c r="U401" s="1066"/>
      <c r="V401" s="1069"/>
      <c r="W401" s="1066"/>
      <c r="X401" s="1069"/>
      <c r="Y401" s="1066"/>
      <c r="Z401" s="1069"/>
      <c r="AA401" s="1069"/>
      <c r="AB401" s="1069"/>
      <c r="AC401" s="1093"/>
      <c r="AD401" s="1072"/>
      <c r="AE401" s="1096"/>
      <c r="AF401" s="1081"/>
      <c r="AG401" s="1072"/>
      <c r="AH401" s="1090"/>
      <c r="AI401" s="1081"/>
      <c r="AJ401" s="1081"/>
      <c r="AK401" s="1084"/>
      <c r="AL401" s="1087"/>
      <c r="AM401" s="1098"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01"/>
      <c r="AP401" s="1064"/>
      <c r="AQ401" s="919"/>
      <c r="AR401" s="842"/>
      <c r="AS401" s="842"/>
      <c r="AT401" s="842"/>
      <c r="AU401" s="842"/>
      <c r="AV401" s="842"/>
      <c r="AW401" s="842"/>
      <c r="AX401" s="1103"/>
      <c r="AY401" s="1101"/>
      <c r="AZ401"/>
      <c r="BA401"/>
      <c r="BB401"/>
      <c r="BC401"/>
      <c r="BD401"/>
      <c r="BE401"/>
      <c r="BF401"/>
      <c r="BG401"/>
    </row>
    <row r="402" spans="1:59" ht="14.25">
      <c r="A402" s="1106"/>
      <c r="B402" s="1209"/>
      <c r="C402" s="1210"/>
      <c r="D402" s="1210"/>
      <c r="E402" s="1210"/>
      <c r="F402" s="1211"/>
      <c r="G402" s="1216"/>
      <c r="H402" s="1216"/>
      <c r="I402" s="1216"/>
      <c r="J402" s="1216"/>
      <c r="K402" s="1216"/>
      <c r="L402" s="1219"/>
      <c r="M402" s="1222"/>
      <c r="N402" s="1110"/>
      <c r="O402" s="1113"/>
      <c r="P402" s="1062"/>
      <c r="Q402" s="1075"/>
      <c r="R402" s="1078"/>
      <c r="S402" s="1066"/>
      <c r="T402" s="1069"/>
      <c r="U402" s="1066"/>
      <c r="V402" s="1069"/>
      <c r="W402" s="1066"/>
      <c r="X402" s="1069"/>
      <c r="Y402" s="1066"/>
      <c r="Z402" s="1069"/>
      <c r="AA402" s="1069"/>
      <c r="AB402" s="1069"/>
      <c r="AC402" s="1093"/>
      <c r="AD402" s="1072"/>
      <c r="AE402" s="1096"/>
      <c r="AF402" s="1081"/>
      <c r="AG402" s="1072"/>
      <c r="AH402" s="1090"/>
      <c r="AI402" s="1081"/>
      <c r="AJ402" s="1081"/>
      <c r="AK402" s="1084"/>
      <c r="AL402" s="1087"/>
      <c r="AM402" s="1099"/>
      <c r="AN402" s="372"/>
      <c r="AO402" s="1101"/>
      <c r="AP402" s="1064"/>
      <c r="AQ402" s="919"/>
      <c r="AR402" s="842"/>
      <c r="AS402" s="842"/>
      <c r="AT402" s="842"/>
      <c r="AU402" s="842"/>
      <c r="AV402" s="842"/>
      <c r="AW402" s="842"/>
      <c r="AX402" s="1103"/>
      <c r="AY402" s="1101"/>
      <c r="AZ402"/>
      <c r="BA402"/>
      <c r="BB402"/>
      <c r="BC402"/>
      <c r="BD402"/>
      <c r="BE402"/>
      <c r="BF402"/>
      <c r="BG402"/>
    </row>
    <row r="403" spans="1:59" ht="30" customHeight="1" thickBot="1">
      <c r="A403" s="1107"/>
      <c r="B403" s="1212"/>
      <c r="C403" s="1213"/>
      <c r="D403" s="1213"/>
      <c r="E403" s="1213"/>
      <c r="F403" s="1214"/>
      <c r="G403" s="1217"/>
      <c r="H403" s="1217"/>
      <c r="I403" s="1217"/>
      <c r="J403" s="1217"/>
      <c r="K403" s="1217"/>
      <c r="L403" s="1220"/>
      <c r="M403" s="1223"/>
      <c r="N403" s="1111"/>
      <c r="O403" s="1114"/>
      <c r="P403" s="1063"/>
      <c r="Q403" s="1076"/>
      <c r="R403" s="1079"/>
      <c r="S403" s="1067"/>
      <c r="T403" s="1070"/>
      <c r="U403" s="1067"/>
      <c r="V403" s="1070"/>
      <c r="W403" s="1067"/>
      <c r="X403" s="1070"/>
      <c r="Y403" s="1067"/>
      <c r="Z403" s="1070"/>
      <c r="AA403" s="1070"/>
      <c r="AB403" s="1070"/>
      <c r="AC403" s="1094"/>
      <c r="AD403" s="1073"/>
      <c r="AE403" s="1096"/>
      <c r="AF403" s="1081"/>
      <c r="AG403" s="1072"/>
      <c r="AH403" s="1090"/>
      <c r="AI403" s="1081"/>
      <c r="AJ403" s="1081"/>
      <c r="AK403" s="1084"/>
      <c r="AL403" s="1087"/>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02"/>
      <c r="AP403" s="1064"/>
      <c r="AQ403" s="920"/>
      <c r="AR403" s="842"/>
      <c r="AS403" s="842"/>
      <c r="AT403" s="842"/>
      <c r="AU403" s="842"/>
      <c r="AV403" s="842"/>
      <c r="AW403" s="842"/>
      <c r="AX403" s="1103"/>
      <c r="AY403" s="1102"/>
      <c r="AZ403"/>
      <c r="BA403"/>
      <c r="BB403"/>
      <c r="BC403"/>
      <c r="BD403"/>
      <c r="BE403"/>
      <c r="BF403"/>
      <c r="BG403"/>
    </row>
    <row r="404" spans="1:59" ht="30" customHeight="1">
      <c r="A404" s="1104">
        <v>99</v>
      </c>
      <c r="B404" s="1224" t="str">
        <f>IF(基本情報入力シート!B138="", "",基本情報入力シート!B138)</f>
        <v/>
      </c>
      <c r="C404" s="1225"/>
      <c r="D404" s="1225"/>
      <c r="E404" s="1225"/>
      <c r="F404" s="1226"/>
      <c r="G404" s="1227" t="str">
        <f>IF(基本情報入力シート!L138="", "",基本情報入力シート!L138)</f>
        <v/>
      </c>
      <c r="H404" s="1227" t="str">
        <f>IF(基本情報入力シート!Q138="", "",基本情報入力シート!Q138)</f>
        <v/>
      </c>
      <c r="I404" s="1227" t="str">
        <f>IF(基本情報入力シート!V138="", "",基本情報入力シート!V138)</f>
        <v/>
      </c>
      <c r="J404" s="1227" t="str">
        <f>IF(基本情報入力シート!W138="", "",基本情報入力シート!W138)</f>
        <v/>
      </c>
      <c r="K404" s="1227" t="str">
        <f>IF(基本情報入力シート!X138="", "",基本情報入力シート!X138)</f>
        <v/>
      </c>
      <c r="L404" s="1228" t="str">
        <f>IF(基本情報入力シート!AC138=0, "",基本情報入力シート!AC138)</f>
        <v/>
      </c>
      <c r="M404" s="1221" t="str">
        <f>IF(基本情報入力シート!AD138="", "",基本情報入力シート!AD138)</f>
        <v/>
      </c>
      <c r="N404" s="1109"/>
      <c r="O404" s="1112" t="str">
        <f>IFERROR(VLOOKUP(K404,【参考】数式用２!$A$2:$AD$48,MATCH(N404,【参考】数式用２!$C$4:$AD$4,0)+2,0),"")</f>
        <v/>
      </c>
      <c r="P404" s="1061"/>
      <c r="Q404" s="1074" t="str">
        <f>IFERROR(VLOOKUP(K404,【参考】数式用２!$A$2:$AC$48,MATCH(P404,【参考】数式用２!$C$4:$AC$4,0)+2,0),"")</f>
        <v/>
      </c>
      <c r="R404" s="1077" t="s">
        <v>301</v>
      </c>
      <c r="S404" s="1065"/>
      <c r="T404" s="1068" t="s">
        <v>385</v>
      </c>
      <c r="U404" s="1065"/>
      <c r="V404" s="1068" t="s">
        <v>386</v>
      </c>
      <c r="W404" s="1065"/>
      <c r="X404" s="1068" t="s">
        <v>385</v>
      </c>
      <c r="Y404" s="1065"/>
      <c r="Z404" s="1068" t="s">
        <v>387</v>
      </c>
      <c r="AA404" s="1068" t="s">
        <v>209</v>
      </c>
      <c r="AB404" s="1068" t="str">
        <f>IF(S404&gt;=1,(W404*12+Y404)-(S404*12+U404)+1,"")</f>
        <v/>
      </c>
      <c r="AC404" s="1092" t="s">
        <v>388</v>
      </c>
      <c r="AD404" s="1071" t="str">
        <f>IFERROR(ROUNDDOWN(ROUND(L404*Q404,0)*M404,0)*AB404,"")</f>
        <v/>
      </c>
      <c r="AE404" s="1095" t="str">
        <f>IFERROR(ROUNDDOWN(ROUNDDOWN(ROUND(L404*VLOOKUP(K404,【参考】数式用２!$A$2:$AC$48,MATCH("処遇改善加算Ⅳ",【参考】数式用２!$C$4:$O$4,0)+2,0),0)*M404,0)*AB404*0.5,0), "")</f>
        <v/>
      </c>
      <c r="AF404" s="1080"/>
      <c r="AG404" s="1071" t="str">
        <f>IF(AND(AQ404&lt;&gt;"対象外", P404&lt;&gt;""),ROUNDDOWN(ROUND(L404*VLOOKUP(K404,【参考】数式用２!$A$2:$K$48,MATCH("ベア加算あり",【参考】数式用２!$C$4:$K$4,0)+2,0),0)*M404,0)*AB404,"")</f>
        <v/>
      </c>
      <c r="AH404" s="1089"/>
      <c r="AI404" s="1080"/>
      <c r="AJ404" s="1080"/>
      <c r="AK404" s="1083"/>
      <c r="AL404" s="1086"/>
      <c r="AM404" s="682" t="str">
        <f>IF(Q404="","",IF(Q404&lt;O404,"！加算の要件上は問題ありませんが、令和６年度末の加算率と比較して、令和７年度の加算率が低くなっています。",""))</f>
        <v/>
      </c>
      <c r="AN404" s="372"/>
      <c r="AO404" s="1100" t="str">
        <f>IF(K404&lt;&gt;"","Q列に色付け","")</f>
        <v/>
      </c>
      <c r="AP404" s="1064" t="str">
        <f>IF(AND(AE404&lt;&gt;0,AE404&lt;&gt;""),IF(AF404="○","入力済","未入力"),"")</f>
        <v/>
      </c>
      <c r="AQ404" s="918" t="str">
        <f>IFERROR((VLOOKUP(N404, 【参考】数式用２!$BE$5:$BE$13, 1,FALSE)), "対象外")</f>
        <v>対象外</v>
      </c>
      <c r="AR404" s="842" t="str">
        <f>IF(AG404&lt;&gt;"",IF(AH404="○","入力済","未入力"),"")</f>
        <v/>
      </c>
      <c r="AS404" s="842" t="str">
        <f>IF(AND(P404&lt;&gt;"", AI404=""), "未入力", "入力済")</f>
        <v>入力済</v>
      </c>
      <c r="AT404" s="842" t="str">
        <f>IF(AND(P404&lt;&gt;"", P404&lt;&gt;"処遇改善加算Ⅳ", AJ404=""), "未入力", "入力済")</f>
        <v>入力済</v>
      </c>
      <c r="AU404" s="842" t="str">
        <f>IFERROR(VLOOKUP(K404, 【参考】数式用２!$BB$5:$BC$48, 2, FALSE), "")</f>
        <v/>
      </c>
      <c r="AV404" s="842" t="str">
        <f>IF(AND(P404&lt;&gt;"処遇改善加算Ⅲ",P404&lt;&gt;"処遇改善加算Ⅳ", P404&lt;&gt;"", AU404&lt;&gt;"対象外"), 1,"")</f>
        <v/>
      </c>
      <c r="AW404" s="842" t="str">
        <f>IFERROR("_"&amp;VLOOKUP(K404, 【参考】数式用２!$AG$2:$AH$48, 2, FALSE), "")</f>
        <v/>
      </c>
      <c r="AX404" s="1103" t="str">
        <f>IF(AND(P404="処遇改善加算Ⅰ", AL404=""), "未入力","入力済")</f>
        <v>入力済</v>
      </c>
      <c r="AY404" s="1100" t="str">
        <f>G404</f>
        <v/>
      </c>
      <c r="AZ404"/>
      <c r="BA404"/>
      <c r="BB404"/>
      <c r="BC404"/>
      <c r="BD404"/>
      <c r="BE404"/>
      <c r="BF404"/>
      <c r="BG404"/>
    </row>
    <row r="405" spans="1:59" ht="14.25">
      <c r="A405" s="1105"/>
      <c r="B405" s="1209"/>
      <c r="C405" s="1210"/>
      <c r="D405" s="1210"/>
      <c r="E405" s="1210"/>
      <c r="F405" s="1211"/>
      <c r="G405" s="1216"/>
      <c r="H405" s="1216"/>
      <c r="I405" s="1216"/>
      <c r="J405" s="1216"/>
      <c r="K405" s="1216"/>
      <c r="L405" s="1219"/>
      <c r="M405" s="1222"/>
      <c r="N405" s="1110"/>
      <c r="O405" s="1113"/>
      <c r="P405" s="1062"/>
      <c r="Q405" s="1075"/>
      <c r="R405" s="1078"/>
      <c r="S405" s="1066"/>
      <c r="T405" s="1069"/>
      <c r="U405" s="1066"/>
      <c r="V405" s="1069"/>
      <c r="W405" s="1066"/>
      <c r="X405" s="1069"/>
      <c r="Y405" s="1066"/>
      <c r="Z405" s="1069"/>
      <c r="AA405" s="1069"/>
      <c r="AB405" s="1069"/>
      <c r="AC405" s="1093"/>
      <c r="AD405" s="1072"/>
      <c r="AE405" s="1096"/>
      <c r="AF405" s="1081"/>
      <c r="AG405" s="1072"/>
      <c r="AH405" s="1090"/>
      <c r="AI405" s="1081"/>
      <c r="AJ405" s="1081"/>
      <c r="AK405" s="1084"/>
      <c r="AL405" s="1087"/>
      <c r="AM405" s="1098"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01"/>
      <c r="AP405" s="1064"/>
      <c r="AQ405" s="919"/>
      <c r="AR405" s="842"/>
      <c r="AS405" s="842"/>
      <c r="AT405" s="842"/>
      <c r="AU405" s="842"/>
      <c r="AV405" s="842"/>
      <c r="AW405" s="842"/>
      <c r="AX405" s="1103"/>
      <c r="AY405" s="1101"/>
      <c r="AZ405"/>
      <c r="BA405"/>
      <c r="BB405"/>
      <c r="BC405"/>
      <c r="BD405"/>
      <c r="BE405"/>
      <c r="BF405"/>
      <c r="BG405"/>
    </row>
    <row r="406" spans="1:59" ht="14.25">
      <c r="A406" s="1106"/>
      <c r="B406" s="1209"/>
      <c r="C406" s="1210"/>
      <c r="D406" s="1210"/>
      <c r="E406" s="1210"/>
      <c r="F406" s="1211"/>
      <c r="G406" s="1216"/>
      <c r="H406" s="1216"/>
      <c r="I406" s="1216"/>
      <c r="J406" s="1216"/>
      <c r="K406" s="1216"/>
      <c r="L406" s="1219"/>
      <c r="M406" s="1222"/>
      <c r="N406" s="1110"/>
      <c r="O406" s="1113"/>
      <c r="P406" s="1062"/>
      <c r="Q406" s="1075"/>
      <c r="R406" s="1078"/>
      <c r="S406" s="1066"/>
      <c r="T406" s="1069"/>
      <c r="U406" s="1066"/>
      <c r="V406" s="1069"/>
      <c r="W406" s="1066"/>
      <c r="X406" s="1069"/>
      <c r="Y406" s="1066"/>
      <c r="Z406" s="1069"/>
      <c r="AA406" s="1069"/>
      <c r="AB406" s="1069"/>
      <c r="AC406" s="1093"/>
      <c r="AD406" s="1072"/>
      <c r="AE406" s="1096"/>
      <c r="AF406" s="1081"/>
      <c r="AG406" s="1072"/>
      <c r="AH406" s="1090"/>
      <c r="AI406" s="1081"/>
      <c r="AJ406" s="1081"/>
      <c r="AK406" s="1084"/>
      <c r="AL406" s="1087"/>
      <c r="AM406" s="1099"/>
      <c r="AN406" s="372"/>
      <c r="AO406" s="1101"/>
      <c r="AP406" s="1064"/>
      <c r="AQ406" s="919"/>
      <c r="AR406" s="842"/>
      <c r="AS406" s="842"/>
      <c r="AT406" s="842"/>
      <c r="AU406" s="842"/>
      <c r="AV406" s="842"/>
      <c r="AW406" s="842"/>
      <c r="AX406" s="1103"/>
      <c r="AY406" s="1101"/>
      <c r="AZ406"/>
      <c r="BA406"/>
      <c r="BB406"/>
      <c r="BC406"/>
      <c r="BD406"/>
      <c r="BE406"/>
      <c r="BF406"/>
      <c r="BG406"/>
    </row>
    <row r="407" spans="1:59" ht="30" customHeight="1" thickBot="1">
      <c r="A407" s="1107"/>
      <c r="B407" s="1212"/>
      <c r="C407" s="1213"/>
      <c r="D407" s="1213"/>
      <c r="E407" s="1213"/>
      <c r="F407" s="1214"/>
      <c r="G407" s="1217"/>
      <c r="H407" s="1217"/>
      <c r="I407" s="1217"/>
      <c r="J407" s="1217"/>
      <c r="K407" s="1217"/>
      <c r="L407" s="1220"/>
      <c r="M407" s="1223"/>
      <c r="N407" s="1111"/>
      <c r="O407" s="1114"/>
      <c r="P407" s="1063"/>
      <c r="Q407" s="1076"/>
      <c r="R407" s="1079"/>
      <c r="S407" s="1067"/>
      <c r="T407" s="1070"/>
      <c r="U407" s="1067"/>
      <c r="V407" s="1070"/>
      <c r="W407" s="1067"/>
      <c r="X407" s="1070"/>
      <c r="Y407" s="1067"/>
      <c r="Z407" s="1070"/>
      <c r="AA407" s="1070"/>
      <c r="AB407" s="1070"/>
      <c r="AC407" s="1094"/>
      <c r="AD407" s="1073"/>
      <c r="AE407" s="1097"/>
      <c r="AF407" s="1082"/>
      <c r="AG407" s="1073"/>
      <c r="AH407" s="1091"/>
      <c r="AI407" s="1082"/>
      <c r="AJ407" s="1082"/>
      <c r="AK407" s="1085"/>
      <c r="AL407" s="1088"/>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02"/>
      <c r="AP407" s="1064"/>
      <c r="AQ407" s="920"/>
      <c r="AR407" s="842"/>
      <c r="AS407" s="842"/>
      <c r="AT407" s="842"/>
      <c r="AU407" s="842"/>
      <c r="AV407" s="842"/>
      <c r="AW407" s="842"/>
      <c r="AX407" s="1103"/>
      <c r="AY407" s="1102"/>
      <c r="AZ407"/>
      <c r="BA407"/>
      <c r="BB407"/>
      <c r="BC407"/>
      <c r="BD407"/>
      <c r="BE407"/>
      <c r="BF407"/>
      <c r="BG407"/>
    </row>
    <row r="408" spans="1:59" ht="30" customHeight="1">
      <c r="A408" s="1104">
        <v>100</v>
      </c>
      <c r="B408" s="1224" t="str">
        <f>IF(基本情報入力シート!B139="", "",基本情報入力シート!B139)</f>
        <v/>
      </c>
      <c r="C408" s="1225"/>
      <c r="D408" s="1225"/>
      <c r="E408" s="1225"/>
      <c r="F408" s="1226"/>
      <c r="G408" s="1227" t="str">
        <f>IF(基本情報入力シート!L139="", "",基本情報入力シート!L139)</f>
        <v/>
      </c>
      <c r="H408" s="1227" t="str">
        <f>IF(基本情報入力シート!Q139="", "",基本情報入力シート!Q139)</f>
        <v/>
      </c>
      <c r="I408" s="1227" t="str">
        <f>IF(基本情報入力シート!V139="", "",基本情報入力シート!V139)</f>
        <v/>
      </c>
      <c r="J408" s="1227" t="str">
        <f>IF(基本情報入力シート!W139="", "",基本情報入力シート!W139)</f>
        <v/>
      </c>
      <c r="K408" s="1227" t="str">
        <f>IF(基本情報入力シート!X139="", "",基本情報入力シート!X139)</f>
        <v/>
      </c>
      <c r="L408" s="1228" t="str">
        <f>IF(基本情報入力シート!AC139=0, "",基本情報入力シート!AC139)</f>
        <v/>
      </c>
      <c r="M408" s="1221" t="str">
        <f>IF(基本情報入力シート!AD139="", "",基本情報入力シート!AD139)</f>
        <v/>
      </c>
      <c r="N408" s="1109"/>
      <c r="O408" s="1112" t="str">
        <f>IFERROR(VLOOKUP(K408,【参考】数式用２!$A$2:$AD$48,MATCH(N408,【参考】数式用２!$C$4:$AD$4,0)+2,0),"")</f>
        <v/>
      </c>
      <c r="P408" s="1061"/>
      <c r="Q408" s="1074" t="str">
        <f>IFERROR(VLOOKUP(K408,【参考】数式用２!$A$2:$AC$48,MATCH(P408,【参考】数式用２!$C$4:$AC$4,0)+2,0),"")</f>
        <v/>
      </c>
      <c r="R408" s="1077" t="s">
        <v>301</v>
      </c>
      <c r="S408" s="1065"/>
      <c r="T408" s="1068" t="s">
        <v>385</v>
      </c>
      <c r="U408" s="1065"/>
      <c r="V408" s="1068" t="s">
        <v>386</v>
      </c>
      <c r="W408" s="1065"/>
      <c r="X408" s="1068" t="s">
        <v>385</v>
      </c>
      <c r="Y408" s="1065"/>
      <c r="Z408" s="1068" t="s">
        <v>387</v>
      </c>
      <c r="AA408" s="1068" t="s">
        <v>209</v>
      </c>
      <c r="AB408" s="1068" t="str">
        <f>IF(S408&gt;=1,(W408*12+Y408)-(S408*12+U408)+1,"")</f>
        <v/>
      </c>
      <c r="AC408" s="1092" t="s">
        <v>388</v>
      </c>
      <c r="AD408" s="1071" t="str">
        <f>IFERROR(ROUNDDOWN(ROUND(L408*Q408,0)*M408,0)*AB408,"")</f>
        <v/>
      </c>
      <c r="AE408" s="1095" t="str">
        <f>IFERROR(ROUNDDOWN(ROUNDDOWN(ROUND(L408*VLOOKUP(K408,【参考】数式用２!$A$2:$AC$48,MATCH("処遇改善加算Ⅳ",【参考】数式用２!$C$4:$O$4,0)+2,0),0)*M408,0)*AB408*0.5,0), "")</f>
        <v/>
      </c>
      <c r="AF408" s="1080"/>
      <c r="AG408" s="1072" t="str">
        <f>IF(AND(AQ408&lt;&gt;"対象外", P408&lt;&gt;""),ROUNDDOWN(ROUND(L408*VLOOKUP(K408,【参考】数式用２!$A$2:$K$48,MATCH("ベア加算あり",【参考】数式用２!$C$4:$K$4,0)+2,0),0)*M408,0)*AB408,"")</f>
        <v/>
      </c>
      <c r="AH408" s="1089"/>
      <c r="AI408" s="1080"/>
      <c r="AJ408" s="1080"/>
      <c r="AK408" s="1083"/>
      <c r="AL408" s="1086"/>
      <c r="AM408" s="682" t="str">
        <f>IF(Q408="","",IF(Q408&lt;O408,"！加算の要件上は問題ありませんが、令和６年度末の加算率と比較して、令和７年度の加算率が低くなっています。",""))</f>
        <v/>
      </c>
      <c r="AN408" s="372"/>
      <c r="AO408" s="1100" t="str">
        <f>IF(K408&lt;&gt;"","Q列に色付け","")</f>
        <v/>
      </c>
      <c r="AP408" s="1064" t="str">
        <f>IF(AND(AE408&lt;&gt;0,AE408&lt;&gt;""),IF(AF408="○","入力済","未入力"),"")</f>
        <v/>
      </c>
      <c r="AQ408" s="918" t="str">
        <f>IFERROR((VLOOKUP(N408, 【参考】数式用２!$BE$5:$BE$13, 1,FALSE)), "対象外")</f>
        <v>対象外</v>
      </c>
      <c r="AR408" s="842" t="str">
        <f>IF(AG408&lt;&gt;"",IF(AH408="○","入力済","未入力"),"")</f>
        <v/>
      </c>
      <c r="AS408" s="842" t="str">
        <f>IF(AND(P408&lt;&gt;"", AI408=""), "未入力", "入力済")</f>
        <v>入力済</v>
      </c>
      <c r="AT408" s="842" t="str">
        <f>IF(AND(P408&lt;&gt;"", P408&lt;&gt;"処遇改善加算Ⅳ", AJ408=""), "未入力", "入力済")</f>
        <v>入力済</v>
      </c>
      <c r="AU408" s="842" t="str">
        <f>IFERROR(VLOOKUP(K408, 【参考】数式用２!$BB$5:$BC$48, 2, FALSE), "")</f>
        <v/>
      </c>
      <c r="AV408" s="842" t="str">
        <f>IF(AND(P408&lt;&gt;"処遇改善加算Ⅲ",P408&lt;&gt;"処遇改善加算Ⅳ", P408&lt;&gt;"", AU408&lt;&gt;"対象外"), 1,"")</f>
        <v/>
      </c>
      <c r="AW408" s="842" t="str">
        <f>IFERROR("_"&amp;VLOOKUP(K408, 【参考】数式用２!$AG$2:$AH$48, 2, FALSE), "")</f>
        <v/>
      </c>
      <c r="AX408" s="1103" t="str">
        <f>IF(AND(P408="処遇改善加算Ⅰ", AL408=""), "未入力","入力済")</f>
        <v>入力済</v>
      </c>
      <c r="AY408" s="1100" t="str">
        <f>G408</f>
        <v/>
      </c>
      <c r="AZ408"/>
      <c r="BA408"/>
      <c r="BB408"/>
      <c r="BC408"/>
      <c r="BD408"/>
      <c r="BE408"/>
      <c r="BF408"/>
      <c r="BG408"/>
    </row>
    <row r="409" spans="1:59" ht="14.25">
      <c r="A409" s="1105"/>
      <c r="B409" s="1209"/>
      <c r="C409" s="1210"/>
      <c r="D409" s="1210"/>
      <c r="E409" s="1210"/>
      <c r="F409" s="1211"/>
      <c r="G409" s="1216"/>
      <c r="H409" s="1216"/>
      <c r="I409" s="1216"/>
      <c r="J409" s="1216"/>
      <c r="K409" s="1216"/>
      <c r="L409" s="1219"/>
      <c r="M409" s="1222"/>
      <c r="N409" s="1110"/>
      <c r="O409" s="1113"/>
      <c r="P409" s="1062"/>
      <c r="Q409" s="1075"/>
      <c r="R409" s="1078"/>
      <c r="S409" s="1066"/>
      <c r="T409" s="1069"/>
      <c r="U409" s="1066"/>
      <c r="V409" s="1069"/>
      <c r="W409" s="1066"/>
      <c r="X409" s="1069"/>
      <c r="Y409" s="1066"/>
      <c r="Z409" s="1069"/>
      <c r="AA409" s="1069"/>
      <c r="AB409" s="1069"/>
      <c r="AC409" s="1093"/>
      <c r="AD409" s="1072"/>
      <c r="AE409" s="1096"/>
      <c r="AF409" s="1081"/>
      <c r="AG409" s="1072"/>
      <c r="AH409" s="1090"/>
      <c r="AI409" s="1081"/>
      <c r="AJ409" s="1081"/>
      <c r="AK409" s="1084"/>
      <c r="AL409" s="1087"/>
      <c r="AM409" s="10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01"/>
      <c r="AP409" s="1064"/>
      <c r="AQ409" s="919"/>
      <c r="AR409" s="842"/>
      <c r="AS409" s="842"/>
      <c r="AT409" s="842"/>
      <c r="AU409" s="842"/>
      <c r="AV409" s="842"/>
      <c r="AW409" s="842"/>
      <c r="AX409" s="1103"/>
      <c r="AY409" s="1101"/>
      <c r="AZ409"/>
      <c r="BA409"/>
      <c r="BB409"/>
      <c r="BC409"/>
      <c r="BD409"/>
      <c r="BE409"/>
      <c r="BF409"/>
      <c r="BG409"/>
    </row>
    <row r="410" spans="1:59" ht="14.25">
      <c r="A410" s="1106"/>
      <c r="B410" s="1209"/>
      <c r="C410" s="1210"/>
      <c r="D410" s="1210"/>
      <c r="E410" s="1210"/>
      <c r="F410" s="1211"/>
      <c r="G410" s="1216"/>
      <c r="H410" s="1216"/>
      <c r="I410" s="1216"/>
      <c r="J410" s="1216"/>
      <c r="K410" s="1216"/>
      <c r="L410" s="1219"/>
      <c r="M410" s="1222"/>
      <c r="N410" s="1110"/>
      <c r="O410" s="1113"/>
      <c r="P410" s="1062"/>
      <c r="Q410" s="1075"/>
      <c r="R410" s="1078"/>
      <c r="S410" s="1066"/>
      <c r="T410" s="1069"/>
      <c r="U410" s="1066"/>
      <c r="V410" s="1069"/>
      <c r="W410" s="1066"/>
      <c r="X410" s="1069"/>
      <c r="Y410" s="1066"/>
      <c r="Z410" s="1069"/>
      <c r="AA410" s="1069"/>
      <c r="AB410" s="1069"/>
      <c r="AC410" s="1093"/>
      <c r="AD410" s="1072"/>
      <c r="AE410" s="1096"/>
      <c r="AF410" s="1081"/>
      <c r="AG410" s="1072"/>
      <c r="AH410" s="1090"/>
      <c r="AI410" s="1081"/>
      <c r="AJ410" s="1081"/>
      <c r="AK410" s="1084"/>
      <c r="AL410" s="1087"/>
      <c r="AM410" s="1099"/>
      <c r="AN410" s="372"/>
      <c r="AO410" s="1101"/>
      <c r="AP410" s="1064"/>
      <c r="AQ410" s="919"/>
      <c r="AR410" s="842"/>
      <c r="AS410" s="842"/>
      <c r="AT410" s="842"/>
      <c r="AU410" s="842"/>
      <c r="AV410" s="842"/>
      <c r="AW410" s="842"/>
      <c r="AX410" s="1103"/>
      <c r="AY410" s="1101"/>
      <c r="AZ410"/>
      <c r="BA410"/>
      <c r="BB410"/>
      <c r="BC410"/>
      <c r="BD410"/>
      <c r="BE410"/>
      <c r="BF410"/>
      <c r="BG410"/>
    </row>
    <row r="411" spans="1:59" ht="30" customHeight="1" thickBot="1">
      <c r="A411" s="1107"/>
      <c r="B411" s="1229"/>
      <c r="C411" s="1230"/>
      <c r="D411" s="1230"/>
      <c r="E411" s="1230"/>
      <c r="F411" s="1231"/>
      <c r="G411" s="1232"/>
      <c r="H411" s="1232"/>
      <c r="I411" s="1232"/>
      <c r="J411" s="1232"/>
      <c r="K411" s="1232"/>
      <c r="L411" s="1233"/>
      <c r="M411" s="1234"/>
      <c r="N411" s="1111"/>
      <c r="O411" s="1114"/>
      <c r="P411" s="1063"/>
      <c r="Q411" s="1076"/>
      <c r="R411" s="1079"/>
      <c r="S411" s="1067"/>
      <c r="T411" s="1070"/>
      <c r="U411" s="1067"/>
      <c r="V411" s="1070"/>
      <c r="W411" s="1067"/>
      <c r="X411" s="1070"/>
      <c r="Y411" s="1067"/>
      <c r="Z411" s="1070"/>
      <c r="AA411" s="1070"/>
      <c r="AB411" s="1070"/>
      <c r="AC411" s="1094"/>
      <c r="AD411" s="1073"/>
      <c r="AE411" s="1097"/>
      <c r="AF411" s="1082"/>
      <c r="AG411" s="1073"/>
      <c r="AH411" s="1091"/>
      <c r="AI411" s="1082"/>
      <c r="AJ411" s="1082"/>
      <c r="AK411" s="1085"/>
      <c r="AL411" s="1088"/>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02"/>
      <c r="AP411" s="1064"/>
      <c r="AQ411" s="920"/>
      <c r="AR411" s="842"/>
      <c r="AS411" s="842"/>
      <c r="AT411" s="842"/>
      <c r="AU411" s="842"/>
      <c r="AV411" s="842"/>
      <c r="AW411" s="842"/>
      <c r="AX411" s="1103"/>
      <c r="AY411" s="1102"/>
      <c r="AZ411"/>
      <c r="BA411"/>
      <c r="BB411"/>
      <c r="BC411"/>
      <c r="BD411"/>
      <c r="BE411"/>
      <c r="BF411"/>
      <c r="BG411"/>
    </row>
    <row r="412" spans="1:59" ht="16.149999999999999" customHeight="1">
      <c r="B412" s="1235"/>
      <c r="C412" s="1235"/>
      <c r="D412" s="1235"/>
      <c r="E412" s="1235"/>
      <c r="F412" s="1235"/>
      <c r="G412" s="1235"/>
      <c r="H412" s="1235"/>
      <c r="I412" s="1235"/>
      <c r="J412" s="1235"/>
      <c r="K412" s="1235"/>
      <c r="L412" s="1235"/>
      <c r="M412" s="375"/>
      <c r="AG412" s="376"/>
    </row>
    <row r="413" spans="1:59">
      <c r="B413" s="1235"/>
      <c r="C413" s="1235"/>
      <c r="D413" s="1235"/>
      <c r="E413" s="1235"/>
      <c r="F413" s="1235"/>
      <c r="G413" s="1235"/>
      <c r="H413" s="1235"/>
      <c r="I413" s="1235"/>
      <c r="J413" s="1235"/>
      <c r="K413" s="1235"/>
      <c r="L413" s="1235"/>
      <c r="M413" s="375"/>
      <c r="AG413" s="376"/>
      <c r="AM413" s="1210"/>
    </row>
    <row r="414" spans="1:59">
      <c r="B414" s="1235"/>
      <c r="C414" s="1235"/>
      <c r="D414" s="1235"/>
      <c r="E414" s="1235"/>
      <c r="F414" s="1235"/>
      <c r="G414" s="1235"/>
      <c r="H414" s="1235"/>
      <c r="I414" s="1235"/>
      <c r="J414" s="1235"/>
      <c r="K414" s="1235"/>
      <c r="L414" s="1235"/>
      <c r="M414" s="375"/>
      <c r="AG414" s="376"/>
      <c r="AM414" s="1210"/>
    </row>
    <row r="415" spans="1:59">
      <c r="B415" s="1235"/>
      <c r="C415" s="1235"/>
      <c r="D415" s="1235"/>
      <c r="E415" s="1235"/>
      <c r="F415" s="1235"/>
      <c r="G415" s="1235"/>
      <c r="H415" s="1235"/>
      <c r="I415" s="1235"/>
      <c r="J415" s="1235"/>
      <c r="K415" s="1235"/>
      <c r="L415" s="1235"/>
      <c r="M415" s="375"/>
      <c r="AG415" s="376"/>
    </row>
    <row r="416" spans="1:59" ht="16.149999999999999" customHeight="1">
      <c r="B416" s="1235"/>
      <c r="C416" s="1235"/>
      <c r="D416" s="1235"/>
      <c r="E416" s="1235"/>
      <c r="F416" s="1235"/>
      <c r="G416" s="1235"/>
      <c r="H416" s="1235"/>
      <c r="I416" s="1235"/>
      <c r="J416" s="1235"/>
      <c r="K416" s="1235"/>
      <c r="L416" s="1235"/>
      <c r="M416" s="375"/>
      <c r="AG416" s="376"/>
    </row>
    <row r="417" spans="2:39">
      <c r="B417" s="1235"/>
      <c r="C417" s="1235"/>
      <c r="D417" s="1235"/>
      <c r="E417" s="1235"/>
      <c r="F417" s="1235"/>
      <c r="G417" s="1235"/>
      <c r="H417" s="1235"/>
      <c r="I417" s="1235"/>
      <c r="J417" s="1235"/>
      <c r="K417" s="1235"/>
      <c r="L417" s="1235"/>
      <c r="M417" s="375"/>
      <c r="AG417" s="376"/>
      <c r="AM417" s="1210"/>
    </row>
    <row r="418" spans="2:39">
      <c r="B418" s="1235"/>
      <c r="C418" s="1235"/>
      <c r="D418" s="1235"/>
      <c r="E418" s="1235"/>
      <c r="F418" s="1235"/>
      <c r="G418" s="1235"/>
      <c r="H418" s="1235"/>
      <c r="I418" s="1235"/>
      <c r="J418" s="1235"/>
      <c r="K418" s="1235"/>
      <c r="L418" s="1235"/>
      <c r="M418" s="375"/>
      <c r="AG418" s="376"/>
      <c r="AM418" s="1210"/>
    </row>
    <row r="419" spans="2:39">
      <c r="B419" s="1235"/>
      <c r="C419" s="1235"/>
      <c r="D419" s="1235"/>
      <c r="E419" s="1235"/>
      <c r="F419" s="1235"/>
      <c r="G419" s="1235"/>
      <c r="H419" s="1235"/>
      <c r="I419" s="1235"/>
      <c r="J419" s="1235"/>
      <c r="K419" s="1235"/>
      <c r="L419" s="1235"/>
      <c r="M419" s="375"/>
      <c r="AG419" s="376"/>
    </row>
    <row r="420" spans="2:39" ht="16.149999999999999" customHeight="1">
      <c r="B420" s="1235"/>
      <c r="C420" s="1235"/>
      <c r="D420" s="1235"/>
      <c r="E420" s="1235"/>
      <c r="F420" s="1235"/>
      <c r="G420" s="1235"/>
      <c r="H420" s="1235"/>
      <c r="I420" s="1235"/>
      <c r="J420" s="1235"/>
      <c r="K420" s="1235"/>
      <c r="L420" s="1235"/>
      <c r="M420" s="375"/>
      <c r="AG420" s="376"/>
    </row>
    <row r="421" spans="2:39">
      <c r="B421" s="1235"/>
      <c r="C421" s="1235"/>
      <c r="D421" s="1235"/>
      <c r="E421" s="1235"/>
      <c r="F421" s="1235"/>
      <c r="G421" s="1235"/>
      <c r="H421" s="1235"/>
      <c r="I421" s="1235"/>
      <c r="J421" s="1235"/>
      <c r="K421" s="1235"/>
      <c r="L421" s="1235"/>
      <c r="M421" s="375"/>
      <c r="AG421" s="376"/>
    </row>
    <row r="422" spans="2:39">
      <c r="B422" s="1235"/>
      <c r="C422" s="1235"/>
      <c r="D422" s="1235"/>
      <c r="E422" s="1235"/>
      <c r="F422" s="1235"/>
      <c r="G422" s="1235"/>
      <c r="H422" s="1235"/>
      <c r="I422" s="1235"/>
      <c r="J422" s="1235"/>
      <c r="K422" s="1235"/>
      <c r="L422" s="1235"/>
      <c r="M422" s="375"/>
      <c r="AG422" s="376"/>
    </row>
    <row r="423" spans="2:39">
      <c r="B423" s="1235"/>
      <c r="C423" s="1235"/>
      <c r="D423" s="1235"/>
      <c r="E423" s="1235"/>
      <c r="F423" s="1235"/>
      <c r="G423" s="1235"/>
      <c r="H423" s="1235"/>
      <c r="I423" s="1235"/>
      <c r="J423" s="1235"/>
      <c r="K423" s="1235"/>
      <c r="L423" s="1235"/>
      <c r="M423" s="375"/>
      <c r="AG423" s="376"/>
    </row>
    <row r="424" spans="2:39" ht="16.149999999999999" customHeight="1">
      <c r="B424" s="1235"/>
      <c r="C424" s="1235"/>
      <c r="D424" s="1235"/>
      <c r="E424" s="1235"/>
      <c r="F424" s="1235"/>
      <c r="G424" s="1235"/>
      <c r="H424" s="1235"/>
      <c r="I424" s="1235"/>
      <c r="J424" s="1235"/>
      <c r="K424" s="1235"/>
      <c r="L424" s="1235"/>
      <c r="M424" s="375"/>
    </row>
    <row r="425" spans="2:39">
      <c r="B425" s="1235"/>
      <c r="C425" s="1235"/>
      <c r="D425" s="1235"/>
      <c r="E425" s="1235"/>
      <c r="F425" s="1235"/>
      <c r="G425" s="1235"/>
      <c r="H425" s="1235"/>
      <c r="I425" s="1235"/>
      <c r="J425" s="1235"/>
      <c r="K425" s="1235"/>
      <c r="L425" s="1235"/>
      <c r="M425" s="375"/>
    </row>
    <row r="426" spans="2:39">
      <c r="B426" s="1235"/>
      <c r="C426" s="1235"/>
      <c r="D426" s="1235"/>
      <c r="E426" s="1235"/>
      <c r="F426" s="1235"/>
      <c r="G426" s="1235"/>
      <c r="H426" s="1235"/>
      <c r="I426" s="1235"/>
      <c r="J426" s="1235"/>
      <c r="K426" s="1235"/>
      <c r="L426" s="1235"/>
      <c r="M426" s="375"/>
    </row>
    <row r="427" spans="2:39">
      <c r="B427" s="1235"/>
      <c r="C427" s="1235"/>
      <c r="D427" s="1235"/>
      <c r="E427" s="1235"/>
      <c r="F427" s="1235"/>
      <c r="G427" s="1235"/>
      <c r="H427" s="1235"/>
      <c r="I427" s="1235"/>
      <c r="J427" s="1235"/>
      <c r="K427" s="1235"/>
      <c r="L427" s="1235"/>
      <c r="M427" s="375"/>
    </row>
    <row r="428" spans="2:39" ht="16.149999999999999" customHeight="1">
      <c r="B428" s="1235"/>
      <c r="C428" s="1235"/>
      <c r="D428" s="1235"/>
      <c r="E428" s="1235"/>
      <c r="F428" s="1235"/>
      <c r="G428" s="1235"/>
      <c r="H428" s="1235"/>
      <c r="I428" s="1235"/>
      <c r="J428" s="1235"/>
      <c r="K428" s="1235"/>
      <c r="L428" s="1235"/>
      <c r="M428" s="1236"/>
    </row>
    <row r="429" spans="2:39">
      <c r="B429" s="1235"/>
      <c r="C429" s="1235"/>
      <c r="D429" s="1235"/>
      <c r="E429" s="1235"/>
      <c r="F429" s="1235"/>
      <c r="G429" s="1235"/>
      <c r="H429" s="1235"/>
      <c r="I429" s="1235"/>
      <c r="J429" s="1235"/>
      <c r="K429" s="1235"/>
      <c r="L429" s="1235"/>
      <c r="M429" s="1236"/>
    </row>
    <row r="430" spans="2:39">
      <c r="B430" s="1235"/>
      <c r="C430" s="1235"/>
      <c r="D430" s="1235"/>
      <c r="E430" s="1235"/>
      <c r="F430" s="1235"/>
      <c r="G430" s="1235"/>
      <c r="H430" s="1235"/>
      <c r="I430" s="1235"/>
      <c r="J430" s="1235"/>
      <c r="K430" s="1235"/>
      <c r="L430" s="1235"/>
      <c r="M430" s="1236"/>
    </row>
    <row r="431" spans="2:39">
      <c r="B431" s="1235"/>
      <c r="C431" s="1235"/>
      <c r="D431" s="1235"/>
      <c r="E431" s="1235"/>
      <c r="F431" s="1235"/>
      <c r="G431" s="1235"/>
      <c r="H431" s="1235"/>
      <c r="I431" s="1235"/>
      <c r="J431" s="1235"/>
      <c r="K431" s="1235"/>
      <c r="L431" s="1235"/>
      <c r="M431" s="1236"/>
    </row>
    <row r="432" spans="2:39" ht="16.149999999999999" customHeight="1">
      <c r="B432" s="1235"/>
      <c r="C432" s="1235"/>
      <c r="D432" s="1235"/>
      <c r="E432" s="1235"/>
      <c r="F432" s="1235"/>
      <c r="G432" s="1235"/>
      <c r="H432" s="1235"/>
      <c r="I432" s="1235"/>
      <c r="J432" s="1235"/>
      <c r="K432" s="1235"/>
      <c r="L432" s="1235"/>
      <c r="M432" s="1236"/>
    </row>
    <row r="433" spans="2:13">
      <c r="B433" s="1235"/>
      <c r="C433" s="1235"/>
      <c r="D433" s="1235"/>
      <c r="E433" s="1235"/>
      <c r="F433" s="1235"/>
      <c r="G433" s="1235"/>
      <c r="H433" s="1235"/>
      <c r="I433" s="1235"/>
      <c r="J433" s="1235"/>
      <c r="K433" s="1235"/>
      <c r="L433" s="1235"/>
      <c r="M433" s="1236"/>
    </row>
    <row r="434" spans="2:13">
      <c r="B434" s="1235"/>
      <c r="C434" s="1235"/>
      <c r="D434" s="1235"/>
      <c r="E434" s="1235"/>
      <c r="F434" s="1235"/>
      <c r="G434" s="1235"/>
      <c r="H434" s="1235"/>
      <c r="I434" s="1235"/>
      <c r="J434" s="1235"/>
      <c r="K434" s="1235"/>
      <c r="L434" s="1235"/>
      <c r="M434" s="1236"/>
    </row>
    <row r="435" spans="2:13">
      <c r="B435" s="1235"/>
      <c r="C435" s="1235"/>
      <c r="D435" s="1235"/>
      <c r="E435" s="1235"/>
      <c r="F435" s="1235"/>
      <c r="G435" s="1235"/>
      <c r="H435" s="1235"/>
      <c r="I435" s="1235"/>
      <c r="J435" s="1235"/>
      <c r="K435" s="1235"/>
      <c r="L435" s="1235"/>
      <c r="M435" s="1236"/>
    </row>
    <row r="436" spans="2:13" ht="16.149999999999999" customHeight="1">
      <c r="B436" s="1235"/>
      <c r="C436" s="1235"/>
      <c r="D436" s="1235"/>
      <c r="E436" s="1235"/>
      <c r="F436" s="1235"/>
      <c r="G436" s="1235"/>
      <c r="H436" s="1235"/>
      <c r="I436" s="1235"/>
      <c r="J436" s="1235"/>
      <c r="K436" s="1235"/>
      <c r="L436" s="1235"/>
      <c r="M436" s="1236"/>
    </row>
    <row r="437" spans="2:13">
      <c r="B437" s="1235"/>
      <c r="C437" s="1235"/>
      <c r="D437" s="1235"/>
      <c r="E437" s="1235"/>
      <c r="F437" s="1235"/>
      <c r="G437" s="1235"/>
      <c r="H437" s="1235"/>
      <c r="I437" s="1235"/>
      <c r="J437" s="1235"/>
      <c r="K437" s="1235"/>
      <c r="L437" s="1235"/>
      <c r="M437" s="1236"/>
    </row>
    <row r="438" spans="2:13">
      <c r="B438" s="1235"/>
      <c r="C438" s="1235"/>
      <c r="D438" s="1235"/>
      <c r="E438" s="1235"/>
      <c r="F438" s="1235"/>
      <c r="G438" s="1235"/>
      <c r="H438" s="1235"/>
      <c r="I438" s="1235"/>
      <c r="J438" s="1235"/>
      <c r="K438" s="1235"/>
      <c r="L438" s="1235"/>
      <c r="M438" s="1236"/>
    </row>
    <row r="439" spans="2:13">
      <c r="B439" s="1235"/>
      <c r="C439" s="1235"/>
      <c r="D439" s="1235"/>
      <c r="E439" s="1235"/>
      <c r="F439" s="1235"/>
      <c r="G439" s="1235"/>
      <c r="H439" s="1235"/>
      <c r="I439" s="1235"/>
      <c r="J439" s="1235"/>
      <c r="K439" s="1235"/>
      <c r="L439" s="1235"/>
      <c r="M439" s="1236"/>
    </row>
    <row r="440" spans="2:13" ht="16.149999999999999" customHeight="1">
      <c r="B440" s="1235"/>
      <c r="C440" s="1235"/>
      <c r="D440" s="1235"/>
      <c r="E440" s="1235"/>
      <c r="F440" s="1235"/>
      <c r="G440" s="1235"/>
      <c r="H440" s="1235"/>
      <c r="I440" s="1235"/>
      <c r="J440" s="1235"/>
      <c r="K440" s="1235"/>
      <c r="L440" s="1235"/>
      <c r="M440" s="1236"/>
    </row>
    <row r="441" spans="2:13">
      <c r="B441" s="1235"/>
      <c r="C441" s="1235"/>
      <c r="D441" s="1235"/>
      <c r="E441" s="1235"/>
      <c r="F441" s="1235"/>
      <c r="G441" s="1235"/>
      <c r="H441" s="1235"/>
      <c r="I441" s="1235"/>
      <c r="J441" s="1235"/>
      <c r="K441" s="1235"/>
      <c r="L441" s="1235"/>
      <c r="M441" s="1236"/>
    </row>
    <row r="442" spans="2:13">
      <c r="B442" s="1235"/>
      <c r="C442" s="1235"/>
      <c r="D442" s="1235"/>
      <c r="E442" s="1235"/>
      <c r="F442" s="1235"/>
      <c r="G442" s="1235"/>
      <c r="H442" s="1235"/>
      <c r="I442" s="1235"/>
      <c r="J442" s="1235"/>
      <c r="K442" s="1235"/>
      <c r="L442" s="1235"/>
      <c r="M442" s="1236"/>
    </row>
    <row r="443" spans="2:13">
      <c r="B443" s="1235"/>
      <c r="C443" s="1235"/>
      <c r="D443" s="1235"/>
      <c r="E443" s="1235"/>
      <c r="F443" s="1235"/>
      <c r="G443" s="1235"/>
      <c r="H443" s="1235"/>
      <c r="I443" s="1235"/>
      <c r="J443" s="1235"/>
      <c r="K443" s="1235"/>
      <c r="L443" s="1235"/>
      <c r="M443" s="1236"/>
    </row>
    <row r="444" spans="2:13">
      <c r="B444" s="1235"/>
      <c r="C444" s="1235"/>
      <c r="D444" s="1235"/>
      <c r="E444" s="1235"/>
      <c r="F444" s="1235"/>
      <c r="G444" s="1235"/>
      <c r="H444" s="1235"/>
      <c r="I444" s="1235"/>
      <c r="J444" s="1235"/>
      <c r="K444" s="1235"/>
      <c r="L444" s="1235"/>
      <c r="M444" s="1236"/>
    </row>
    <row r="445" spans="2:13">
      <c r="B445" s="1235"/>
      <c r="C445" s="1235"/>
      <c r="D445" s="1235"/>
      <c r="E445" s="1235"/>
      <c r="F445" s="1235"/>
      <c r="G445" s="1235"/>
      <c r="H445" s="1235"/>
      <c r="I445" s="1235"/>
      <c r="J445" s="1235"/>
      <c r="K445" s="1235"/>
      <c r="L445" s="1235"/>
      <c r="M445" s="1236"/>
    </row>
    <row r="446" spans="2:13">
      <c r="B446" s="1235"/>
      <c r="C446" s="1235"/>
      <c r="D446" s="1235"/>
      <c r="E446" s="1235"/>
      <c r="F446" s="1235"/>
      <c r="G446" s="1235"/>
      <c r="H446" s="1235"/>
      <c r="I446" s="1235"/>
      <c r="J446" s="1235"/>
      <c r="K446" s="1235"/>
      <c r="L446" s="1235"/>
      <c r="M446" s="1236"/>
    </row>
    <row r="447" spans="2:13">
      <c r="B447" s="1235"/>
      <c r="C447" s="1235"/>
      <c r="D447" s="1235"/>
      <c r="E447" s="1235"/>
      <c r="F447" s="1235"/>
      <c r="G447" s="1235"/>
      <c r="H447" s="1235"/>
      <c r="I447" s="1235"/>
      <c r="J447" s="1235"/>
      <c r="K447" s="1235"/>
      <c r="L447" s="1235"/>
      <c r="M447" s="1236"/>
    </row>
    <row r="448" spans="2:13">
      <c r="B448" s="1235"/>
      <c r="C448" s="1235"/>
      <c r="D448" s="1235"/>
      <c r="E448" s="1235"/>
      <c r="F448" s="1235"/>
      <c r="G448" s="1235"/>
      <c r="H448" s="1235"/>
      <c r="I448" s="1235"/>
      <c r="J448" s="1235"/>
      <c r="K448" s="1235"/>
      <c r="L448" s="1235"/>
      <c r="M448" s="1236"/>
    </row>
    <row r="449" spans="2:13">
      <c r="B449" s="1235"/>
      <c r="C449" s="1235"/>
      <c r="D449" s="1235"/>
      <c r="E449" s="1235"/>
      <c r="F449" s="1235"/>
      <c r="G449" s="1235"/>
      <c r="H449" s="1235"/>
      <c r="I449" s="1235"/>
      <c r="J449" s="1235"/>
      <c r="K449" s="1235"/>
      <c r="L449" s="1235"/>
      <c r="M449" s="1236"/>
    </row>
    <row r="450" spans="2:13">
      <c r="B450" s="1235"/>
      <c r="C450" s="1235"/>
      <c r="D450" s="1235"/>
      <c r="E450" s="1235"/>
      <c r="F450" s="1235"/>
      <c r="G450" s="1235"/>
      <c r="H450" s="1235"/>
      <c r="I450" s="1235"/>
      <c r="J450" s="1235"/>
      <c r="K450" s="1235"/>
      <c r="L450" s="1235"/>
      <c r="M450" s="1236"/>
    </row>
    <row r="451" spans="2:13">
      <c r="B451" s="1235"/>
      <c r="C451" s="1235"/>
      <c r="D451" s="1235"/>
      <c r="E451" s="1235"/>
      <c r="F451" s="1235"/>
      <c r="G451" s="1235"/>
      <c r="H451" s="1235"/>
      <c r="I451" s="1235"/>
      <c r="J451" s="1235"/>
      <c r="K451" s="1235"/>
      <c r="L451" s="1235"/>
      <c r="M451" s="1236"/>
    </row>
    <row r="452" spans="2:13">
      <c r="B452" s="1235"/>
      <c r="C452" s="1235"/>
      <c r="D452" s="1235"/>
      <c r="E452" s="1235"/>
      <c r="F452" s="1235"/>
      <c r="G452" s="1235"/>
      <c r="H452" s="1235"/>
      <c r="I452" s="1235"/>
      <c r="J452" s="1235"/>
      <c r="K452" s="1235"/>
      <c r="L452" s="1235"/>
      <c r="M452" s="1236"/>
    </row>
    <row r="453" spans="2:13">
      <c r="B453" s="1235"/>
      <c r="C453" s="1235"/>
      <c r="D453" s="1235"/>
      <c r="E453" s="1235"/>
      <c r="F453" s="1235"/>
      <c r="G453" s="1235"/>
      <c r="H453" s="1235"/>
      <c r="I453" s="1235"/>
      <c r="J453" s="1235"/>
      <c r="K453" s="1235"/>
      <c r="L453" s="1235"/>
      <c r="M453" s="1236"/>
    </row>
    <row r="454" spans="2:13">
      <c r="B454" s="1235"/>
      <c r="C454" s="1235"/>
      <c r="D454" s="1235"/>
      <c r="E454" s="1235"/>
      <c r="F454" s="1235"/>
      <c r="G454" s="1235"/>
      <c r="H454" s="1235"/>
      <c r="I454" s="1235"/>
      <c r="J454" s="1235"/>
      <c r="K454" s="1235"/>
      <c r="L454" s="1235"/>
      <c r="M454" s="1236"/>
    </row>
    <row r="455" spans="2:13">
      <c r="B455" s="1235"/>
      <c r="C455" s="1235"/>
      <c r="D455" s="1235"/>
      <c r="E455" s="1235"/>
      <c r="F455" s="1235"/>
      <c r="G455" s="1235"/>
      <c r="H455" s="1235"/>
      <c r="I455" s="1235"/>
      <c r="J455" s="1235"/>
      <c r="K455" s="1235"/>
      <c r="L455" s="1235"/>
      <c r="M455" s="1236"/>
    </row>
    <row r="456" spans="2:13">
      <c r="B456" s="1235"/>
      <c r="C456" s="1235"/>
      <c r="D456" s="1235"/>
      <c r="E456" s="1235"/>
      <c r="F456" s="1235"/>
      <c r="G456" s="1235"/>
      <c r="H456" s="1235"/>
      <c r="I456" s="1235"/>
      <c r="J456" s="1235"/>
      <c r="K456" s="1235"/>
      <c r="L456" s="1235"/>
      <c r="M456" s="1236"/>
    </row>
    <row r="457" spans="2:13">
      <c r="B457" s="1235"/>
      <c r="C457" s="1235"/>
      <c r="D457" s="1235"/>
      <c r="E457" s="1235"/>
      <c r="F457" s="1235"/>
      <c r="G457" s="1235"/>
      <c r="H457" s="1235"/>
      <c r="I457" s="1235"/>
      <c r="J457" s="1235"/>
      <c r="K457" s="1235"/>
      <c r="L457" s="1235"/>
      <c r="M457" s="1236"/>
    </row>
    <row r="458" spans="2:13">
      <c r="B458" s="1235"/>
      <c r="C458" s="1235"/>
      <c r="D458" s="1235"/>
      <c r="E458" s="1235"/>
      <c r="F458" s="1235"/>
      <c r="G458" s="1235"/>
      <c r="H458" s="1235"/>
      <c r="I458" s="1235"/>
      <c r="J458" s="1235"/>
      <c r="K458" s="1235"/>
      <c r="L458" s="1235"/>
      <c r="M458" s="1236"/>
    </row>
    <row r="459" spans="2:13">
      <c r="B459" s="1235"/>
      <c r="C459" s="1235"/>
      <c r="D459" s="1235"/>
      <c r="E459" s="1235"/>
      <c r="F459" s="1235"/>
      <c r="G459" s="1235"/>
      <c r="H459" s="1235"/>
      <c r="I459" s="1235"/>
      <c r="J459" s="1235"/>
      <c r="K459" s="1235"/>
      <c r="L459" s="1235"/>
      <c r="M459" s="1236"/>
    </row>
    <row r="460" spans="2:13">
      <c r="B460" s="1235"/>
      <c r="C460" s="1235"/>
      <c r="D460" s="1235"/>
      <c r="E460" s="1235"/>
      <c r="F460" s="1235"/>
      <c r="G460" s="1235"/>
      <c r="H460" s="1235"/>
      <c r="I460" s="1235"/>
      <c r="J460" s="1235"/>
      <c r="K460" s="1235"/>
      <c r="L460" s="1235"/>
      <c r="M460" s="1236"/>
    </row>
    <row r="461" spans="2:13">
      <c r="B461" s="1235"/>
      <c r="C461" s="1235"/>
      <c r="D461" s="1235"/>
      <c r="E461" s="1235"/>
      <c r="F461" s="1235"/>
      <c r="G461" s="1235"/>
      <c r="H461" s="1235"/>
      <c r="I461" s="1235"/>
      <c r="J461" s="1235"/>
      <c r="K461" s="1235"/>
      <c r="L461" s="1235"/>
      <c r="M461" s="1236"/>
    </row>
    <row r="462" spans="2:13">
      <c r="B462" s="1235"/>
      <c r="C462" s="1235"/>
      <c r="D462" s="1235"/>
      <c r="E462" s="1235"/>
      <c r="F462" s="1235"/>
      <c r="G462" s="1235"/>
      <c r="H462" s="1235"/>
      <c r="I462" s="1235"/>
      <c r="J462" s="1235"/>
      <c r="K462" s="1235"/>
      <c r="L462" s="1235"/>
      <c r="M462" s="1236"/>
    </row>
    <row r="463" spans="2:13">
      <c r="B463" s="1235"/>
      <c r="C463" s="1235"/>
      <c r="D463" s="1235"/>
      <c r="E463" s="1235"/>
      <c r="F463" s="1235"/>
      <c r="G463" s="1235"/>
      <c r="H463" s="1235"/>
      <c r="I463" s="1235"/>
      <c r="J463" s="1235"/>
      <c r="K463" s="1235"/>
      <c r="L463" s="1235"/>
      <c r="M463" s="1236"/>
    </row>
    <row r="464" spans="2:13">
      <c r="B464" s="1235"/>
      <c r="C464" s="1235"/>
      <c r="D464" s="1235"/>
      <c r="E464" s="1235"/>
      <c r="F464" s="1235"/>
      <c r="G464" s="1235"/>
      <c r="H464" s="1235"/>
      <c r="I464" s="1235"/>
      <c r="J464" s="1235"/>
      <c r="K464" s="1235"/>
      <c r="L464" s="1235"/>
      <c r="M464" s="1236"/>
    </row>
    <row r="465" spans="2:13">
      <c r="B465" s="1235"/>
      <c r="C465" s="1235"/>
      <c r="D465" s="1235"/>
      <c r="E465" s="1235"/>
      <c r="F465" s="1235"/>
      <c r="G465" s="1235"/>
      <c r="H465" s="1235"/>
      <c r="I465" s="1235"/>
      <c r="J465" s="1235"/>
      <c r="K465" s="1235"/>
      <c r="L465" s="1235"/>
      <c r="M465" s="1236"/>
    </row>
    <row r="466" spans="2:13">
      <c r="B466" s="1235"/>
      <c r="C466" s="1235"/>
      <c r="D466" s="1235"/>
      <c r="E466" s="1235"/>
      <c r="F466" s="1235"/>
      <c r="G466" s="1235"/>
      <c r="H466" s="1235"/>
      <c r="I466" s="1235"/>
      <c r="J466" s="1235"/>
      <c r="K466" s="1235"/>
      <c r="L466" s="1235"/>
      <c r="M466" s="1236"/>
    </row>
    <row r="467" spans="2:13">
      <c r="B467" s="1235"/>
      <c r="C467" s="1235"/>
      <c r="D467" s="1235"/>
      <c r="E467" s="1235"/>
      <c r="F467" s="1235"/>
      <c r="G467" s="1235"/>
      <c r="H467" s="1235"/>
      <c r="I467" s="1235"/>
      <c r="J467" s="1235"/>
      <c r="K467" s="1235"/>
      <c r="L467" s="1235"/>
      <c r="M467" s="1236"/>
    </row>
    <row r="468" spans="2:13">
      <c r="B468" s="1235"/>
      <c r="C468" s="1235"/>
      <c r="D468" s="1235"/>
      <c r="E468" s="1235"/>
      <c r="F468" s="1235"/>
      <c r="G468" s="1235"/>
      <c r="H468" s="1235"/>
      <c r="I468" s="1235"/>
      <c r="J468" s="1235"/>
      <c r="K468" s="1235"/>
      <c r="L468" s="1235"/>
      <c r="M468" s="1236"/>
    </row>
    <row r="469" spans="2:13">
      <c r="B469" s="1235"/>
      <c r="C469" s="1235"/>
      <c r="D469" s="1235"/>
      <c r="E469" s="1235"/>
      <c r="F469" s="1235"/>
      <c r="G469" s="1235"/>
      <c r="H469" s="1235"/>
      <c r="I469" s="1235"/>
      <c r="J469" s="1235"/>
      <c r="K469" s="1235"/>
      <c r="L469" s="1235"/>
      <c r="M469" s="1236"/>
    </row>
    <row r="470" spans="2:13">
      <c r="B470" s="1235"/>
      <c r="C470" s="1235"/>
      <c r="D470" s="1235"/>
      <c r="E470" s="1235"/>
      <c r="F470" s="1235"/>
      <c r="G470" s="1235"/>
      <c r="H470" s="1235"/>
      <c r="I470" s="1235"/>
      <c r="J470" s="1235"/>
      <c r="K470" s="1235"/>
      <c r="L470" s="1235"/>
      <c r="M470" s="1236"/>
    </row>
    <row r="471" spans="2:13">
      <c r="B471" s="1235"/>
      <c r="C471" s="1235"/>
      <c r="D471" s="1235"/>
      <c r="E471" s="1235"/>
      <c r="F471" s="1235"/>
      <c r="G471" s="1235"/>
      <c r="H471" s="1235"/>
      <c r="I471" s="1235"/>
      <c r="J471" s="1235"/>
      <c r="K471" s="1235"/>
      <c r="L471" s="1235"/>
      <c r="M471" s="1236"/>
    </row>
    <row r="472" spans="2:13">
      <c r="B472" s="1235"/>
      <c r="C472" s="1235"/>
      <c r="D472" s="1235"/>
      <c r="E472" s="1235"/>
      <c r="F472" s="1235"/>
      <c r="G472" s="1235"/>
      <c r="H472" s="1235"/>
      <c r="I472" s="1235"/>
      <c r="J472" s="1235"/>
      <c r="K472" s="1235"/>
      <c r="L472" s="1235"/>
      <c r="M472" s="1236"/>
    </row>
    <row r="473" spans="2:13">
      <c r="B473" s="1235"/>
      <c r="C473" s="1235"/>
      <c r="D473" s="1235"/>
      <c r="E473" s="1235"/>
      <c r="F473" s="1235"/>
      <c r="G473" s="1235"/>
      <c r="H473" s="1235"/>
      <c r="I473" s="1235"/>
      <c r="J473" s="1235"/>
      <c r="K473" s="1235"/>
      <c r="L473" s="1235"/>
      <c r="M473" s="1236"/>
    </row>
    <row r="474" spans="2:13">
      <c r="B474" s="1235"/>
      <c r="C474" s="1235"/>
      <c r="D474" s="1235"/>
      <c r="E474" s="1235"/>
      <c r="F474" s="1235"/>
      <c r="G474" s="1235"/>
      <c r="H474" s="1235"/>
      <c r="I474" s="1235"/>
      <c r="J474" s="1235"/>
      <c r="K474" s="1235"/>
      <c r="L474" s="1235"/>
      <c r="M474" s="1236"/>
    </row>
    <row r="475" spans="2:13">
      <c r="B475" s="1235"/>
      <c r="C475" s="1235"/>
      <c r="D475" s="1235"/>
      <c r="E475" s="1235"/>
      <c r="F475" s="1235"/>
      <c r="G475" s="1235"/>
      <c r="H475" s="1235"/>
      <c r="I475" s="1235"/>
      <c r="J475" s="1235"/>
      <c r="K475" s="1235"/>
      <c r="L475" s="1235"/>
      <c r="M475" s="1236"/>
    </row>
    <row r="476" spans="2:13">
      <c r="B476" s="1235"/>
      <c r="C476" s="1235"/>
      <c r="D476" s="1235"/>
      <c r="E476" s="1235"/>
      <c r="F476" s="1235"/>
      <c r="G476" s="1235"/>
      <c r="H476" s="1235"/>
      <c r="I476" s="1235"/>
      <c r="J476" s="1235"/>
      <c r="K476" s="1235"/>
      <c r="L476" s="1235"/>
      <c r="M476" s="1236"/>
    </row>
    <row r="477" spans="2:13">
      <c r="B477" s="1235"/>
      <c r="C477" s="1235"/>
      <c r="D477" s="1235"/>
      <c r="E477" s="1235"/>
      <c r="F477" s="1235"/>
      <c r="G477" s="1235"/>
      <c r="H477" s="1235"/>
      <c r="I477" s="1235"/>
      <c r="J477" s="1235"/>
      <c r="K477" s="1235"/>
      <c r="L477" s="1235"/>
      <c r="M477" s="1236"/>
    </row>
    <row r="478" spans="2:13">
      <c r="B478" s="1235"/>
      <c r="C478" s="1235"/>
      <c r="D478" s="1235"/>
      <c r="E478" s="1235"/>
      <c r="F478" s="1235"/>
      <c r="G478" s="1235"/>
      <c r="H478" s="1235"/>
      <c r="I478" s="1235"/>
      <c r="J478" s="1235"/>
      <c r="K478" s="1235"/>
      <c r="L478" s="1235"/>
      <c r="M478" s="1236"/>
    </row>
    <row r="479" spans="2:13">
      <c r="B479" s="1235"/>
      <c r="C479" s="1235"/>
      <c r="D479" s="1235"/>
      <c r="E479" s="1235"/>
      <c r="F479" s="1235"/>
      <c r="G479" s="1235"/>
      <c r="H479" s="1235"/>
      <c r="I479" s="1235"/>
      <c r="J479" s="1235"/>
      <c r="K479" s="1235"/>
      <c r="L479" s="1235"/>
      <c r="M479" s="1236"/>
    </row>
    <row r="480" spans="2:13">
      <c r="B480" s="1235"/>
      <c r="C480" s="1235"/>
      <c r="D480" s="1235"/>
      <c r="E480" s="1235"/>
      <c r="F480" s="1235"/>
      <c r="G480" s="1235"/>
      <c r="H480" s="1235"/>
      <c r="I480" s="1235"/>
      <c r="J480" s="1235"/>
      <c r="K480" s="1235"/>
      <c r="L480" s="1235"/>
      <c r="M480" s="1236"/>
    </row>
    <row r="481" spans="2:13">
      <c r="B481" s="1235"/>
      <c r="C481" s="1235"/>
      <c r="D481" s="1235"/>
      <c r="E481" s="1235"/>
      <c r="F481" s="1235"/>
      <c r="G481" s="1235"/>
      <c r="H481" s="1235"/>
      <c r="I481" s="1235"/>
      <c r="J481" s="1235"/>
      <c r="K481" s="1235"/>
      <c r="L481" s="1235"/>
      <c r="M481" s="1236"/>
    </row>
    <row r="482" spans="2:13">
      <c r="B482" s="1235"/>
      <c r="C482" s="1235"/>
      <c r="D482" s="1235"/>
      <c r="E482" s="1235"/>
      <c r="F482" s="1235"/>
      <c r="G482" s="1235"/>
      <c r="H482" s="1235"/>
      <c r="I482" s="1235"/>
      <c r="J482" s="1235"/>
      <c r="K482" s="1235"/>
      <c r="L482" s="1235"/>
      <c r="M482" s="1236"/>
    </row>
    <row r="483" spans="2:13">
      <c r="B483" s="1235"/>
      <c r="C483" s="1235"/>
      <c r="D483" s="1235"/>
      <c r="E483" s="1235"/>
      <c r="F483" s="1235"/>
      <c r="G483" s="1235"/>
      <c r="H483" s="1235"/>
      <c r="I483" s="1235"/>
      <c r="J483" s="1235"/>
      <c r="K483" s="1235"/>
      <c r="L483" s="1235"/>
      <c r="M483" s="1236"/>
    </row>
    <row r="484" spans="2:13">
      <c r="B484" s="1235"/>
      <c r="C484" s="1235"/>
      <c r="D484" s="1235"/>
      <c r="E484" s="1235"/>
      <c r="F484" s="1235"/>
      <c r="G484" s="1235"/>
      <c r="H484" s="1235"/>
      <c r="I484" s="1235"/>
      <c r="J484" s="1235"/>
      <c r="K484" s="1235"/>
      <c r="L484" s="1235"/>
      <c r="M484" s="1236"/>
    </row>
    <row r="485" spans="2:13">
      <c r="B485" s="1235"/>
      <c r="C485" s="1235"/>
      <c r="D485" s="1235"/>
      <c r="E485" s="1235"/>
      <c r="F485" s="1235"/>
      <c r="G485" s="1235"/>
      <c r="H485" s="1235"/>
      <c r="I485" s="1235"/>
      <c r="J485" s="1235"/>
      <c r="K485" s="1235"/>
      <c r="L485" s="1235"/>
      <c r="M485" s="1236"/>
    </row>
    <row r="486" spans="2:13">
      <c r="B486" s="1235"/>
      <c r="C486" s="1235"/>
      <c r="D486" s="1235"/>
      <c r="E486" s="1235"/>
      <c r="F486" s="1235"/>
      <c r="G486" s="1235"/>
      <c r="H486" s="1235"/>
      <c r="I486" s="1235"/>
      <c r="J486" s="1235"/>
      <c r="K486" s="1235"/>
      <c r="L486" s="1235"/>
      <c r="M486" s="1236"/>
    </row>
    <row r="487" spans="2:13">
      <c r="B487" s="1235"/>
      <c r="C487" s="1235"/>
      <c r="D487" s="1235"/>
      <c r="E487" s="1235"/>
      <c r="F487" s="1235"/>
      <c r="G487" s="1235"/>
      <c r="H487" s="1235"/>
      <c r="I487" s="1235"/>
      <c r="J487" s="1235"/>
      <c r="K487" s="1235"/>
      <c r="L487" s="1235"/>
      <c r="M487" s="1236"/>
    </row>
    <row r="488" spans="2:13">
      <c r="B488" s="1235"/>
      <c r="C488" s="1235"/>
      <c r="D488" s="1235"/>
      <c r="E488" s="1235"/>
      <c r="F488" s="1235"/>
      <c r="G488" s="1235"/>
      <c r="H488" s="1235"/>
      <c r="I488" s="1235"/>
      <c r="J488" s="1235"/>
      <c r="K488" s="1235"/>
      <c r="L488" s="1235"/>
      <c r="M488" s="1236"/>
    </row>
    <row r="489" spans="2:13">
      <c r="B489" s="1235"/>
      <c r="C489" s="1235"/>
      <c r="D489" s="1235"/>
      <c r="E489" s="1235"/>
      <c r="F489" s="1235"/>
      <c r="G489" s="1235"/>
      <c r="H489" s="1235"/>
      <c r="I489" s="1235"/>
      <c r="J489" s="1235"/>
      <c r="K489" s="1235"/>
      <c r="L489" s="1235"/>
      <c r="M489" s="1236"/>
    </row>
    <row r="490" spans="2:13">
      <c r="B490" s="1235"/>
      <c r="C490" s="1235"/>
      <c r="D490" s="1235"/>
      <c r="E490" s="1235"/>
      <c r="F490" s="1235"/>
      <c r="G490" s="1235"/>
      <c r="H490" s="1235"/>
      <c r="I490" s="1235"/>
      <c r="J490" s="1235"/>
      <c r="K490" s="1235"/>
      <c r="L490" s="1235"/>
      <c r="M490" s="1236"/>
    </row>
    <row r="491" spans="2:13">
      <c r="B491" s="1235"/>
      <c r="C491" s="1235"/>
      <c r="D491" s="1235"/>
      <c r="E491" s="1235"/>
      <c r="F491" s="1235"/>
      <c r="G491" s="1235"/>
      <c r="H491" s="1235"/>
      <c r="I491" s="1235"/>
      <c r="J491" s="1235"/>
      <c r="K491" s="1235"/>
      <c r="L491" s="1235"/>
      <c r="M491" s="1236"/>
    </row>
    <row r="492" spans="2:13">
      <c r="B492" s="1235"/>
      <c r="C492" s="1235"/>
      <c r="D492" s="1235"/>
      <c r="E492" s="1235"/>
      <c r="F492" s="1235"/>
      <c r="G492" s="1235"/>
      <c r="H492" s="1235"/>
      <c r="I492" s="1235"/>
      <c r="J492" s="1235"/>
      <c r="K492" s="1235"/>
      <c r="L492" s="1235"/>
      <c r="M492" s="1236"/>
    </row>
    <row r="493" spans="2:13">
      <c r="B493" s="1235"/>
      <c r="C493" s="1235"/>
      <c r="D493" s="1235"/>
      <c r="E493" s="1235"/>
      <c r="F493" s="1235"/>
      <c r="G493" s="1235"/>
      <c r="H493" s="1235"/>
      <c r="I493" s="1235"/>
      <c r="J493" s="1235"/>
      <c r="K493" s="1235"/>
      <c r="L493" s="1235"/>
      <c r="M493" s="1236"/>
    </row>
    <row r="494" spans="2:13">
      <c r="B494" s="1235"/>
      <c r="C494" s="1235"/>
      <c r="D494" s="1235"/>
      <c r="E494" s="1235"/>
      <c r="F494" s="1235"/>
      <c r="G494" s="1235"/>
      <c r="H494" s="1235"/>
      <c r="I494" s="1235"/>
      <c r="J494" s="1235"/>
      <c r="K494" s="1235"/>
      <c r="L494" s="1235"/>
      <c r="M494" s="1236"/>
    </row>
    <row r="495" spans="2:13">
      <c r="B495" s="1235"/>
      <c r="C495" s="1235"/>
      <c r="D495" s="1235"/>
      <c r="E495" s="1235"/>
      <c r="F495" s="1235"/>
      <c r="G495" s="1235"/>
      <c r="H495" s="1235"/>
      <c r="I495" s="1235"/>
      <c r="J495" s="1235"/>
      <c r="K495" s="1235"/>
      <c r="L495" s="1235"/>
      <c r="M495" s="1236"/>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4" tint="0.39997558519241921"/>
    <pageSetUpPr fitToPage="1"/>
  </sheetPr>
  <dimension ref="A1:BC107"/>
  <sheetViews>
    <sheetView view="pageBreakPreview" zoomScaleNormal="91" zoomScaleSheetLayoutView="100" workbookViewId="0">
      <selection activeCell="I1" sqref="I1"/>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2" t="s">
        <v>174</v>
      </c>
      <c r="AC1" s="943"/>
      <c r="AD1" s="943"/>
      <c r="AE1" s="942" t="str">
        <f>IF(基本情報入力シート!AA16&lt;&gt;"", 基本情報入力シート!AA16, "")</f>
        <v>奈良県</v>
      </c>
      <c r="AF1" s="943"/>
      <c r="AG1" s="943"/>
      <c r="AH1" s="943"/>
      <c r="AI1" s="968"/>
      <c r="AJ1" s="59"/>
      <c r="AK1" s="145"/>
      <c r="AL1" s="146"/>
      <c r="AM1" s="146"/>
      <c r="AN1" s="146"/>
      <c r="AO1" s="679"/>
      <c r="AP1" s="146"/>
      <c r="AQ1" s="146"/>
      <c r="AR1" s="146"/>
      <c r="AS1" s="146"/>
      <c r="AT1" s="146"/>
      <c r="AU1" s="146"/>
      <c r="AV1" s="146"/>
      <c r="AW1" s="147"/>
      <c r="AX1" s="138"/>
      <c r="AY1" s="842" t="s">
        <v>175</v>
      </c>
      <c r="AZ1" s="842"/>
      <c r="BA1" s="842"/>
      <c r="BB1" s="842"/>
      <c r="BC1" s="842"/>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48"/>
      <c r="AL2" s="149"/>
      <c r="AM2" s="149"/>
      <c r="AN2" s="677"/>
      <c r="AO2" s="681"/>
      <c r="AP2" s="678"/>
      <c r="AQ2" s="149"/>
      <c r="AR2" s="149"/>
      <c r="AS2" s="149"/>
      <c r="AT2" s="149"/>
      <c r="AU2" s="149"/>
      <c r="AV2" s="149"/>
      <c r="AW2" s="150"/>
      <c r="AY2" s="842" t="str">
        <f>IF(基本情報入力シート!V14="", "", 基本情報入力シート!V14)</f>
        <v/>
      </c>
      <c r="AZ2" s="842"/>
      <c r="BA2" s="842"/>
      <c r="BB2" s="842"/>
      <c r="BC2" s="842"/>
    </row>
    <row r="3" spans="1:55" ht="14.45"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2"/>
      <c r="AZ3" s="842"/>
      <c r="BA3" s="842"/>
      <c r="BB3" s="842"/>
      <c r="BC3" s="842"/>
    </row>
    <row r="4" spans="1:55" s="29" customFormat="1" ht="13.5" customHeight="1">
      <c r="A4" s="1290" t="s">
        <v>13</v>
      </c>
      <c r="B4" s="1291"/>
      <c r="C4" s="1291"/>
      <c r="D4" s="1291"/>
      <c r="E4" s="1291"/>
      <c r="F4" s="1292"/>
      <c r="G4" s="1279" t="str">
        <f>IF(基本情報入力シート!L21="","",基本情報入力シート!L21)</f>
        <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1"/>
    </row>
    <row r="5" spans="1:55" s="29" customFormat="1" ht="14.25" customHeight="1">
      <c r="A5" s="1293" t="s">
        <v>178</v>
      </c>
      <c r="B5" s="1294"/>
      <c r="C5" s="1294"/>
      <c r="D5" s="1294"/>
      <c r="E5" s="1294"/>
      <c r="F5" s="1295"/>
      <c r="G5" s="1281" t="str">
        <f>IF(基本情報入力シート!L22="","",基本情報入力シート!L22)</f>
        <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1"/>
    </row>
    <row r="6" spans="1:55" s="29" customFormat="1" ht="12.75" customHeight="1">
      <c r="A6" s="1017" t="s">
        <v>179</v>
      </c>
      <c r="B6" s="1018"/>
      <c r="C6" s="1018"/>
      <c r="D6" s="1018"/>
      <c r="E6" s="1018"/>
      <c r="F6" s="1274"/>
      <c r="G6" s="108" t="s">
        <v>16</v>
      </c>
      <c r="H6" s="1275" t="str">
        <f>IF(基本情報入力シート!AM24="－","",基本情報入力シート!AM24)</f>
        <v>-</v>
      </c>
      <c r="I6" s="1275"/>
      <c r="J6" s="1275"/>
      <c r="K6" s="1275"/>
      <c r="L6" s="1275"/>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70"/>
      <c r="B7" s="1271"/>
      <c r="C7" s="1271"/>
      <c r="D7" s="1271"/>
      <c r="E7" s="1271"/>
      <c r="F7" s="1272"/>
      <c r="G7" s="1283" t="str">
        <f>IF(基本情報入力シート!L24="","",基本情報入力シート!L24)</f>
        <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1"/>
    </row>
    <row r="8" spans="1:55" s="29" customFormat="1" ht="11.45" customHeight="1">
      <c r="A8" s="1270"/>
      <c r="B8" s="1271"/>
      <c r="C8" s="1271"/>
      <c r="D8" s="1271"/>
      <c r="E8" s="1271"/>
      <c r="F8" s="1272"/>
      <c r="G8" s="1285" t="str">
        <f>IF(基本情報入力シート!L25="","",基本情報入力シート!L25)</f>
        <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1"/>
    </row>
    <row r="9" spans="1:55" s="29" customFormat="1" ht="13.5" customHeight="1">
      <c r="A9" s="1276" t="s">
        <v>13</v>
      </c>
      <c r="B9" s="1277"/>
      <c r="C9" s="1277"/>
      <c r="D9" s="1277"/>
      <c r="E9" s="1277"/>
      <c r="F9" s="1278"/>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1"/>
    </row>
    <row r="10" spans="1:55" s="29" customFormat="1">
      <c r="A10" s="1270" t="s">
        <v>180</v>
      </c>
      <c r="B10" s="1271"/>
      <c r="C10" s="1271"/>
      <c r="D10" s="1271"/>
      <c r="E10" s="1271"/>
      <c r="F10" s="1272"/>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1"/>
    </row>
    <row r="11" spans="1:55" s="29" customFormat="1" ht="13.5" customHeight="1">
      <c r="A11" s="1273" t="s">
        <v>181</v>
      </c>
      <c r="B11" s="1273"/>
      <c r="C11" s="1273"/>
      <c r="D11" s="1273"/>
      <c r="E11" s="1273"/>
      <c r="F11" s="1273"/>
      <c r="G11" s="884" t="s">
        <v>27</v>
      </c>
      <c r="H11" s="885"/>
      <c r="I11" s="885"/>
      <c r="J11" s="885"/>
      <c r="K11" s="1296" t="str">
        <f>IF(基本情報入力シート!L31="","",基本情報入力シート!L31)</f>
        <v/>
      </c>
      <c r="L11" s="1297"/>
      <c r="M11" s="1297"/>
      <c r="N11" s="1297"/>
      <c r="O11" s="1297"/>
      <c r="P11" s="1297"/>
      <c r="Q11" s="1297"/>
      <c r="R11" s="1297"/>
      <c r="S11" s="1297"/>
      <c r="T11" s="1298"/>
      <c r="U11" s="1287" t="s">
        <v>28</v>
      </c>
      <c r="V11" s="1288"/>
      <c r="W11" s="1288"/>
      <c r="X11" s="1289"/>
      <c r="Y11" s="1296" t="str">
        <f>IF(基本情報入力シート!L32="","",基本情報入力シート!L32)</f>
        <v/>
      </c>
      <c r="Z11" s="1297"/>
      <c r="AA11" s="1297"/>
      <c r="AB11" s="1297"/>
      <c r="AC11" s="1297"/>
      <c r="AD11" s="1297"/>
      <c r="AE11" s="1297"/>
      <c r="AF11" s="1297"/>
      <c r="AG11" s="1297"/>
      <c r="AH11" s="1297"/>
      <c r="AI11" s="1297"/>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304" t="str">
        <f>IF(G5="", "", IF(AND(OR(A15="✓", A16="✓", A17="✓"), OR(A19="✓",AND(A20="✓", M21&lt;&gt;""))), "○", "×"))</f>
        <v/>
      </c>
      <c r="AI13" s="1305"/>
      <c r="AK13" s="1316" t="s">
        <v>414</v>
      </c>
      <c r="AL13" s="1317"/>
      <c r="AM13" s="1317"/>
      <c r="AN13" s="1317"/>
      <c r="AO13" s="1317"/>
      <c r="AP13" s="1317"/>
      <c r="AQ13" s="1317"/>
      <c r="AR13" s="1317"/>
      <c r="AS13" s="1317"/>
      <c r="AT13" s="1317"/>
      <c r="AU13" s="1317"/>
      <c r="AV13" s="1318"/>
    </row>
    <row r="14" spans="1:55" ht="27.6" customHeight="1" thickBot="1">
      <c r="A14" s="1326" t="s">
        <v>415</v>
      </c>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7"/>
      <c r="AJ14" s="64"/>
      <c r="AR14" s="31"/>
    </row>
    <row r="15" spans="1:55" ht="19.899999999999999" customHeight="1">
      <c r="A15" s="142"/>
      <c r="B15" s="1242" t="s">
        <v>416</v>
      </c>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5"/>
      <c r="AJ15" s="64"/>
      <c r="AR15" s="31"/>
    </row>
    <row r="16" spans="1:55" ht="19.899999999999999" customHeight="1">
      <c r="A16" s="140"/>
      <c r="B16" s="1246" t="s">
        <v>417</v>
      </c>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s="64"/>
      <c r="AR16" s="31"/>
    </row>
    <row r="17" spans="1:48" ht="19.899999999999999" customHeight="1" thickBot="1">
      <c r="A17" s="141"/>
      <c r="B17" s="1246" t="s">
        <v>418</v>
      </c>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7"/>
      <c r="AJ17" s="64"/>
      <c r="AR17" s="31"/>
    </row>
    <row r="18" spans="1:48" ht="27.6" customHeight="1" thickBot="1">
      <c r="A18" s="1248" t="s">
        <v>419</v>
      </c>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7"/>
      <c r="AJ18" s="64"/>
      <c r="AR18" s="31"/>
    </row>
    <row r="19" spans="1:48" ht="19.899999999999999" customHeight="1">
      <c r="A19" s="142"/>
      <c r="B19" s="1246" t="s">
        <v>420</v>
      </c>
      <c r="C19" s="1246"/>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1246"/>
      <c r="AI19" s="1247"/>
      <c r="AJ19" s="64"/>
      <c r="AR19" s="31"/>
    </row>
    <row r="20" spans="1:48" ht="19.899999999999999" customHeight="1" thickBot="1">
      <c r="A20" s="141"/>
      <c r="B20" s="748" t="s">
        <v>421</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1244"/>
      <c r="AJ20" s="64"/>
      <c r="AR20" s="31"/>
    </row>
    <row r="21" spans="1:48" ht="29.45" customHeight="1" thickBot="1">
      <c r="A21" s="1314" t="s">
        <v>422</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4"/>
      <c r="AR21" s="31"/>
    </row>
    <row r="22" spans="1:48" ht="105.6" customHeight="1">
      <c r="A22" s="914" t="s">
        <v>2534</v>
      </c>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6" t="s">
        <v>424</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59"/>
    </row>
    <row r="25" spans="1:48" ht="17.25" customHeight="1" thickBot="1">
      <c r="A25" s="1242" t="s">
        <v>281</v>
      </c>
      <c r="B25" s="1242"/>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c r="AH25" s="1302" t="str" cm="1">
        <f t="array" ref="AH25">IF(G5="", "", IF(AND(PRODUCT((A28:A33="✓")*1), OR(A19="", AND(A19="✓", A27="✓"))),"○","×"))</f>
        <v/>
      </c>
      <c r="AI25" s="1303"/>
      <c r="AJ25" s="39"/>
      <c r="AK25" s="1299" t="s">
        <v>425</v>
      </c>
      <c r="AL25" s="1300"/>
      <c r="AM25" s="1300"/>
      <c r="AN25" s="1300"/>
      <c r="AO25" s="1300"/>
      <c r="AP25" s="1300"/>
      <c r="AQ25" s="1300"/>
      <c r="AR25" s="1300"/>
      <c r="AS25" s="1300"/>
      <c r="AT25" s="1300"/>
      <c r="AU25" s="1300"/>
      <c r="AV25" s="1301"/>
    </row>
    <row r="26" spans="1:48" ht="14.25" customHeight="1" thickBot="1">
      <c r="A26" s="1311" t="s">
        <v>426</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49" t="s">
        <v>427</v>
      </c>
      <c r="AB26" s="1250"/>
      <c r="AC26" s="1250"/>
      <c r="AD26" s="1250"/>
      <c r="AE26" s="1250"/>
      <c r="AF26" s="1250"/>
      <c r="AG26" s="1250"/>
      <c r="AH26" s="1251"/>
      <c r="AI26" s="1252"/>
      <c r="AJ26" s="59"/>
      <c r="AL26" s="32"/>
    </row>
    <row r="27" spans="1:48" ht="19.899999999999999" customHeight="1">
      <c r="A27" s="142"/>
      <c r="B27" s="828" t="s">
        <v>428</v>
      </c>
      <c r="C27" s="828"/>
      <c r="D27" s="828"/>
      <c r="E27" s="828"/>
      <c r="F27" s="828"/>
      <c r="G27" s="828"/>
      <c r="H27" s="828"/>
      <c r="I27" s="828"/>
      <c r="J27" s="828"/>
      <c r="K27" s="828"/>
      <c r="L27" s="828"/>
      <c r="M27" s="828"/>
      <c r="N27" s="828"/>
      <c r="O27" s="828"/>
      <c r="P27" s="828"/>
      <c r="Q27" s="828"/>
      <c r="R27" s="828"/>
      <c r="S27" s="828"/>
      <c r="T27" s="828"/>
      <c r="U27" s="828"/>
      <c r="V27" s="828"/>
      <c r="W27" s="828"/>
      <c r="X27" s="828"/>
      <c r="Y27" s="828"/>
      <c r="Z27" s="829"/>
      <c r="AA27" s="944" t="s">
        <v>291</v>
      </c>
      <c r="AB27" s="944"/>
      <c r="AC27" s="944"/>
      <c r="AD27" s="944"/>
      <c r="AE27" s="944"/>
      <c r="AF27" s="944"/>
      <c r="AG27" s="944"/>
      <c r="AH27" s="944"/>
      <c r="AI27" s="944"/>
      <c r="AJ27" s="66"/>
    </row>
    <row r="28" spans="1:48" ht="30" customHeight="1">
      <c r="A28" s="140"/>
      <c r="B28" s="828" t="s">
        <v>429</v>
      </c>
      <c r="C28" s="828"/>
      <c r="D28" s="828"/>
      <c r="E28" s="828"/>
      <c r="F28" s="828"/>
      <c r="G28" s="828"/>
      <c r="H28" s="828"/>
      <c r="I28" s="828"/>
      <c r="J28" s="828"/>
      <c r="K28" s="828"/>
      <c r="L28" s="828"/>
      <c r="M28" s="828"/>
      <c r="N28" s="828"/>
      <c r="O28" s="828"/>
      <c r="P28" s="828"/>
      <c r="Q28" s="828"/>
      <c r="R28" s="828"/>
      <c r="S28" s="828"/>
      <c r="T28" s="828"/>
      <c r="U28" s="828"/>
      <c r="V28" s="828"/>
      <c r="W28" s="828"/>
      <c r="X28" s="828"/>
      <c r="Y28" s="828"/>
      <c r="Z28" s="829"/>
      <c r="AA28" s="1253" t="s">
        <v>430</v>
      </c>
      <c r="AB28" s="1253"/>
      <c r="AC28" s="1253"/>
      <c r="AD28" s="1253"/>
      <c r="AE28" s="1253"/>
      <c r="AF28" s="1253"/>
      <c r="AG28" s="1253"/>
      <c r="AH28" s="1253"/>
      <c r="AI28" s="1253"/>
      <c r="AJ28" s="66"/>
    </row>
    <row r="29" spans="1:48" ht="30" customHeight="1">
      <c r="A29" s="140"/>
      <c r="B29" s="1239" t="s">
        <v>431</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53" t="s">
        <v>432</v>
      </c>
      <c r="AB29" s="1253"/>
      <c r="AC29" s="1253"/>
      <c r="AD29" s="1253"/>
      <c r="AE29" s="1253"/>
      <c r="AF29" s="1253"/>
      <c r="AG29" s="1253"/>
      <c r="AH29" s="1253"/>
      <c r="AI29" s="1253"/>
      <c r="AJ29" s="39"/>
    </row>
    <row r="30" spans="1:48" ht="30" customHeight="1">
      <c r="A30" s="140"/>
      <c r="B30" s="828" t="s">
        <v>290</v>
      </c>
      <c r="C30" s="828"/>
      <c r="D30" s="828"/>
      <c r="E30" s="828"/>
      <c r="F30" s="828"/>
      <c r="G30" s="828"/>
      <c r="H30" s="828"/>
      <c r="I30" s="828"/>
      <c r="J30" s="828"/>
      <c r="K30" s="828"/>
      <c r="L30" s="828"/>
      <c r="M30" s="828"/>
      <c r="N30" s="828"/>
      <c r="O30" s="828"/>
      <c r="P30" s="828"/>
      <c r="Q30" s="828"/>
      <c r="R30" s="828"/>
      <c r="S30" s="828"/>
      <c r="T30" s="828"/>
      <c r="U30" s="828"/>
      <c r="V30" s="828"/>
      <c r="W30" s="828"/>
      <c r="X30" s="828"/>
      <c r="Y30" s="828"/>
      <c r="Z30" s="829"/>
      <c r="AA30" s="944" t="s">
        <v>291</v>
      </c>
      <c r="AB30" s="944"/>
      <c r="AC30" s="944"/>
      <c r="AD30" s="944"/>
      <c r="AE30" s="944"/>
      <c r="AF30" s="944"/>
      <c r="AG30" s="944"/>
      <c r="AH30" s="944"/>
      <c r="AI30" s="944"/>
      <c r="AJ30" s="39"/>
      <c r="AK30" s="32"/>
    </row>
    <row r="31" spans="1:48" ht="30" customHeight="1">
      <c r="A31" s="140"/>
      <c r="B31" s="828" t="s">
        <v>292</v>
      </c>
      <c r="C31" s="828"/>
      <c r="D31" s="828"/>
      <c r="E31" s="828"/>
      <c r="F31" s="828"/>
      <c r="G31" s="828"/>
      <c r="H31" s="828"/>
      <c r="I31" s="828"/>
      <c r="J31" s="828"/>
      <c r="K31" s="828"/>
      <c r="L31" s="828"/>
      <c r="M31" s="828"/>
      <c r="N31" s="828"/>
      <c r="O31" s="828"/>
      <c r="P31" s="828"/>
      <c r="Q31" s="828"/>
      <c r="R31" s="828"/>
      <c r="S31" s="828"/>
      <c r="T31" s="828"/>
      <c r="U31" s="828"/>
      <c r="V31" s="828"/>
      <c r="W31" s="828"/>
      <c r="X31" s="828"/>
      <c r="Y31" s="828"/>
      <c r="Z31" s="829"/>
      <c r="AA31" s="1253" t="s">
        <v>293</v>
      </c>
      <c r="AB31" s="1253"/>
      <c r="AC31" s="1253"/>
      <c r="AD31" s="1253"/>
      <c r="AE31" s="1253"/>
      <c r="AF31" s="1253"/>
      <c r="AG31" s="1253"/>
      <c r="AH31" s="1253"/>
      <c r="AI31" s="1253"/>
      <c r="AJ31" s="39"/>
      <c r="AK31" s="32"/>
      <c r="AL31" s="33"/>
    </row>
    <row r="32" spans="1:48" ht="19.899999999999999" customHeight="1">
      <c r="A32" s="140"/>
      <c r="B32" s="1239" t="s">
        <v>433</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57" t="s">
        <v>295</v>
      </c>
      <c r="AB32" s="957"/>
      <c r="AC32" s="957"/>
      <c r="AD32" s="957"/>
      <c r="AE32" s="957"/>
      <c r="AF32" s="957"/>
      <c r="AG32" s="957"/>
      <c r="AH32" s="957"/>
      <c r="AI32" s="957"/>
      <c r="AJ32" s="39"/>
      <c r="AK32" s="32"/>
      <c r="AL32" s="33"/>
    </row>
    <row r="33" spans="1:53" ht="19.899999999999999" customHeight="1" thickBot="1">
      <c r="A33" s="143"/>
      <c r="B33" s="1246" t="s">
        <v>434</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7"/>
      <c r="AA33" s="944" t="s">
        <v>291</v>
      </c>
      <c r="AB33" s="944"/>
      <c r="AC33" s="944"/>
      <c r="AD33" s="944"/>
      <c r="AE33" s="944"/>
      <c r="AF33" s="944"/>
      <c r="AG33" s="944"/>
      <c r="AH33" s="944"/>
      <c r="AI33" s="944"/>
      <c r="AJ33" s="39"/>
      <c r="AK33" s="32"/>
      <c r="AL33" s="33"/>
    </row>
    <row r="34" spans="1:53"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IF(AND(B37="✓",G40&lt;&gt;"",J40&lt;&gt;""),"○","×"))</f>
        <v/>
      </c>
      <c r="AI35" s="1305"/>
      <c r="AJ35" s="37"/>
      <c r="AK35" s="851" t="s">
        <v>435</v>
      </c>
      <c r="AL35" s="852"/>
      <c r="AM35" s="852"/>
      <c r="AN35" s="852"/>
      <c r="AO35" s="852"/>
      <c r="AP35" s="852"/>
      <c r="AQ35" s="852"/>
      <c r="AR35" s="852"/>
      <c r="AS35" s="852"/>
      <c r="AT35" s="852"/>
      <c r="AU35" s="852"/>
      <c r="AV35" s="853"/>
      <c r="AW35" s="92"/>
    </row>
    <row r="36" spans="1:53"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257" t="s">
        <v>436</v>
      </c>
      <c r="D37" s="1258"/>
      <c r="E37" s="1258"/>
      <c r="F37" s="1258"/>
      <c r="G37" s="1258"/>
      <c r="H37" s="1258"/>
      <c r="I37" s="1258"/>
      <c r="J37" s="1258"/>
      <c r="K37" s="1258"/>
      <c r="L37" s="1258"/>
      <c r="M37" s="1258"/>
      <c r="N37" s="1258"/>
      <c r="O37" s="1258"/>
      <c r="P37" s="1258"/>
      <c r="Q37" s="1258"/>
      <c r="R37" s="1258"/>
      <c r="S37" s="1258"/>
      <c r="T37" s="1258"/>
      <c r="U37" s="1258"/>
      <c r="V37" s="1258"/>
      <c r="W37" s="1258"/>
      <c r="X37" s="1258"/>
      <c r="Y37" s="1258"/>
      <c r="Z37" s="1258"/>
      <c r="AA37" s="1258"/>
      <c r="AB37" s="1258"/>
      <c r="AC37" s="1258"/>
      <c r="AD37" s="1258"/>
      <c r="AE37" s="1258"/>
      <c r="AF37" s="1258"/>
      <c r="AG37" s="1258"/>
      <c r="AH37" s="125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45" customHeight="1" thickBot="1">
      <c r="A40" s="43"/>
      <c r="B40" s="44" t="s">
        <v>301</v>
      </c>
      <c r="C40" s="44"/>
      <c r="D40" s="1041">
        <v>7</v>
      </c>
      <c r="E40" s="1308"/>
      <c r="F40" s="44" t="s">
        <v>302</v>
      </c>
      <c r="G40" s="1306"/>
      <c r="H40" s="1307"/>
      <c r="I40" s="44" t="s">
        <v>303</v>
      </c>
      <c r="J40" s="1306"/>
      <c r="K40" s="1307"/>
      <c r="L40" s="44" t="s">
        <v>304</v>
      </c>
      <c r="M40" s="39"/>
      <c r="N40" s="1041" t="s">
        <v>178</v>
      </c>
      <c r="O40" s="1041"/>
      <c r="P40" s="1041"/>
      <c r="Q40" s="1262" t="str">
        <f>IF(G5="","",G5)</f>
        <v/>
      </c>
      <c r="R40" s="1262"/>
      <c r="S40" s="1262"/>
      <c r="T40" s="1262"/>
      <c r="U40" s="1262"/>
      <c r="V40" s="1262"/>
      <c r="W40" s="1262"/>
      <c r="X40" s="1262"/>
      <c r="Y40" s="1262"/>
      <c r="Z40" s="1262"/>
      <c r="AA40" s="1262"/>
      <c r="AB40" s="1262"/>
      <c r="AC40" s="1262"/>
      <c r="AD40" s="1262"/>
      <c r="AE40" s="1262"/>
      <c r="AF40" s="1262"/>
      <c r="AG40" s="1262"/>
      <c r="AH40" s="1262"/>
      <c r="AI40" s="42"/>
      <c r="AJ40" s="37"/>
    </row>
    <row r="41" spans="1:53" s="33" customFormat="1" ht="18" customHeight="1">
      <c r="A41" s="43"/>
      <c r="B41" s="45"/>
      <c r="C41" s="44"/>
      <c r="D41" s="44"/>
      <c r="E41" s="44"/>
      <c r="F41" s="44"/>
      <c r="G41" s="44"/>
      <c r="H41" s="44"/>
      <c r="I41" s="44"/>
      <c r="J41" s="44"/>
      <c r="K41" s="44"/>
      <c r="L41" s="44"/>
      <c r="M41" s="44"/>
      <c r="N41" s="913" t="s">
        <v>305</v>
      </c>
      <c r="O41" s="913"/>
      <c r="P41" s="913"/>
      <c r="Q41" s="1033" t="s">
        <v>22</v>
      </c>
      <c r="R41" s="1033"/>
      <c r="S41" s="1256" t="str">
        <f>IF(基本情報入力シート!L26="", "", 基本情報入力シート!L26)</f>
        <v/>
      </c>
      <c r="T41" s="1256"/>
      <c r="U41" s="1256"/>
      <c r="V41" s="1256"/>
      <c r="W41" s="1256"/>
      <c r="X41" s="910"/>
      <c r="Y41" s="910"/>
      <c r="Z41" s="1256" t="str">
        <f>IF(基本情報入力シート!L27="", "", 基本情報入力シート!L27)</f>
        <v/>
      </c>
      <c r="AA41" s="1256"/>
      <c r="AB41" s="1256"/>
      <c r="AC41" s="1256"/>
      <c r="AD41" s="1256"/>
      <c r="AE41" s="1256"/>
      <c r="AF41" s="1256"/>
      <c r="AG41" s="1256"/>
      <c r="AH41" s="1256"/>
      <c r="AI41" s="42"/>
      <c r="AJ41" s="37"/>
    </row>
    <row r="42" spans="1:53" s="33" customFormat="1" ht="10.1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241" t="s">
        <v>437</v>
      </c>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03"/>
      <c r="AK43" s="199"/>
      <c r="AL43" s="199"/>
      <c r="AM43" s="199"/>
      <c r="AN43" s="199"/>
      <c r="AO43" s="199"/>
      <c r="AP43" s="199"/>
      <c r="AQ43" s="199"/>
      <c r="AR43" s="199"/>
      <c r="AS43" s="199"/>
      <c r="AT43" s="199"/>
      <c r="AU43" s="199"/>
      <c r="AV43" s="199"/>
      <c r="AW43" s="199"/>
      <c r="AX43" s="199"/>
      <c r="AY43" s="199"/>
      <c r="AZ43" s="199"/>
    </row>
    <row r="44" spans="1:53" ht="4.1500000000000004"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259" t="s">
        <v>440</v>
      </c>
      <c r="B48" s="1260"/>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1"/>
      <c r="BA48" s="92" t="s">
        <v>441</v>
      </c>
    </row>
    <row r="49" spans="1:53">
      <c r="A49" s="1237" t="s">
        <v>442</v>
      </c>
      <c r="B49" s="1238"/>
      <c r="C49" s="1238"/>
      <c r="D49" s="1238"/>
      <c r="E49" s="1238"/>
      <c r="F49" s="1238"/>
      <c r="G49" s="1238"/>
      <c r="H49" s="1238"/>
      <c r="I49" s="1238"/>
      <c r="J49" s="1238"/>
      <c r="K49" s="1238"/>
      <c r="L49" s="1238"/>
      <c r="M49" s="1238"/>
      <c r="N49" s="1238"/>
      <c r="O49" s="1238"/>
      <c r="P49" s="1238"/>
      <c r="Q49" s="1238"/>
      <c r="R49" s="1238"/>
      <c r="S49" s="1238"/>
      <c r="T49" s="1238"/>
      <c r="U49" s="1238"/>
      <c r="V49" s="1238"/>
      <c r="W49" s="1238"/>
      <c r="X49" s="1238"/>
      <c r="Y49" s="1238"/>
      <c r="Z49" s="1238"/>
      <c r="AA49" s="1238"/>
      <c r="AB49" s="1238"/>
      <c r="AC49" s="1238"/>
      <c r="AD49" s="1238"/>
      <c r="AE49" s="1254" t="str">
        <f>IF(G5="", "", IF(AH13="○", "〇", "×"))</f>
        <v/>
      </c>
      <c r="AF49" s="1254"/>
      <c r="AG49" s="1254"/>
      <c r="AH49" s="1254"/>
      <c r="AI49" s="1254"/>
      <c r="AJ49" s="1254"/>
      <c r="BA49" s="92">
        <f>COUNTIF(A49:AJ54, "×")</f>
        <v>0</v>
      </c>
    </row>
    <row r="50" spans="1:53" ht="15" customHeight="1">
      <c r="A50" s="1259" t="s">
        <v>443</v>
      </c>
      <c r="B50" s="1260"/>
      <c r="C50" s="1260"/>
      <c r="D50" s="1260"/>
      <c r="E50" s="1260"/>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1"/>
    </row>
    <row r="51" spans="1:53">
      <c r="A51" s="1266" t="s">
        <v>444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54" t="str">
        <f>AH25</f>
        <v/>
      </c>
      <c r="AF51" s="1254"/>
      <c r="AG51" s="1254"/>
      <c r="AH51" s="1254"/>
      <c r="AI51" s="1254"/>
      <c r="AJ51" s="1254"/>
    </row>
    <row r="52" spans="1:53">
      <c r="A52" s="1263" t="s">
        <v>445</v>
      </c>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54" t="str">
        <f>AH35</f>
        <v/>
      </c>
      <c r="AF52" s="1254"/>
      <c r="AG52" s="1254"/>
      <c r="AH52" s="1254"/>
      <c r="AI52" s="1254"/>
      <c r="AJ52" s="1254"/>
    </row>
    <row r="53" spans="1:53" ht="15" customHeight="1">
      <c r="A53" s="1259" t="s">
        <v>2576</v>
      </c>
      <c r="B53" s="1260"/>
      <c r="C53" s="1260"/>
      <c r="D53" s="1260"/>
      <c r="E53" s="1260"/>
      <c r="F53" s="1260"/>
      <c r="G53" s="1260"/>
      <c r="H53" s="1260"/>
      <c r="I53" s="1260"/>
      <c r="J53" s="1260"/>
      <c r="K53" s="1260"/>
      <c r="L53" s="1260"/>
      <c r="M53" s="1260"/>
      <c r="N53" s="1260"/>
      <c r="O53" s="1260"/>
      <c r="P53" s="1260"/>
      <c r="Q53" s="1260"/>
      <c r="R53" s="1260"/>
      <c r="S53" s="1260"/>
      <c r="T53" s="1260"/>
      <c r="U53" s="1260"/>
      <c r="V53" s="1260"/>
      <c r="W53" s="1260"/>
      <c r="X53" s="1260"/>
      <c r="Y53" s="1260"/>
      <c r="Z53" s="1260"/>
      <c r="AA53" s="1260"/>
      <c r="AB53" s="1260"/>
      <c r="AC53" s="1260"/>
      <c r="AD53" s="1260"/>
      <c r="AE53" s="1260"/>
      <c r="AF53" s="1260"/>
      <c r="AG53" s="1260"/>
      <c r="AH53" s="1260"/>
      <c r="AI53" s="1260"/>
      <c r="AJ53" s="1261"/>
    </row>
    <row r="54" spans="1:53">
      <c r="A54" s="1266" t="s">
        <v>446</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54" t="str">
        <f>'2-4（補助金 個表） '!R10</f>
        <v/>
      </c>
      <c r="AF54" s="1254"/>
      <c r="AG54" s="1254"/>
      <c r="AH54" s="1254"/>
      <c r="AI54" s="1254"/>
      <c r="AJ54" s="1254"/>
      <c r="AR54" s="378"/>
    </row>
    <row r="55" spans="1:53" ht="14.45"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15" customHeight="1"/>
    <row r="59" spans="1:53" s="53" customFormat="1" ht="29.45" customHeight="1"/>
    <row r="60" spans="1:53" ht="13.9" customHeight="1"/>
    <row r="61" spans="1:53" ht="13.9" customHeight="1"/>
    <row r="62" spans="1:53" ht="13.9" customHeight="1">
      <c r="A62" s="1265"/>
      <c r="B62" s="1265"/>
      <c r="C62" s="1269"/>
      <c r="D62" s="1269"/>
      <c r="E62" s="1269"/>
      <c r="F62" s="1269"/>
      <c r="G62" s="1269"/>
      <c r="H62" s="1268"/>
      <c r="I62" s="1268"/>
      <c r="J62" s="1268"/>
      <c r="K62" s="1268"/>
      <c r="L62" s="1268"/>
      <c r="M62" s="1268"/>
      <c r="N62" s="1268"/>
      <c r="O62" s="1268"/>
      <c r="P62" s="1268"/>
      <c r="Q62" s="1268"/>
      <c r="R62" s="1268"/>
      <c r="S62" s="1268"/>
      <c r="T62" s="1255"/>
      <c r="U62" s="1255"/>
      <c r="V62" s="1255"/>
      <c r="W62" s="1255"/>
      <c r="X62" s="1255"/>
      <c r="Y62" s="1255"/>
      <c r="Z62" s="1255"/>
      <c r="AA62" s="1255"/>
      <c r="AB62" s="1255"/>
      <c r="AC62" s="1255"/>
      <c r="AD62" s="1255"/>
      <c r="AE62" s="1255"/>
      <c r="AF62" s="1255"/>
      <c r="AG62" s="1255"/>
      <c r="AH62" s="1255"/>
      <c r="AI62" s="1255"/>
      <c r="AJ62" s="1255"/>
    </row>
    <row r="63" spans="1:53" ht="13.9" customHeight="1">
      <c r="A63" s="1265"/>
      <c r="B63" s="1265"/>
      <c r="C63" s="1269"/>
      <c r="D63" s="1269"/>
      <c r="E63" s="1269"/>
      <c r="F63" s="1269"/>
      <c r="G63" s="1269"/>
      <c r="H63" s="1268"/>
      <c r="I63" s="1268"/>
      <c r="J63" s="1268"/>
      <c r="K63" s="1268"/>
      <c r="L63" s="1268"/>
      <c r="M63" s="1268"/>
      <c r="N63" s="1268"/>
      <c r="O63" s="1268"/>
      <c r="P63" s="1268"/>
      <c r="Q63" s="1268"/>
      <c r="R63" s="1268"/>
      <c r="S63" s="1268"/>
      <c r="T63" s="1255"/>
      <c r="U63" s="1255"/>
      <c r="V63" s="1255"/>
      <c r="W63" s="1255"/>
      <c r="X63" s="1255"/>
      <c r="Y63" s="1255"/>
      <c r="Z63" s="1255"/>
      <c r="AA63" s="1255"/>
      <c r="AB63" s="1255"/>
      <c r="AC63" s="1255"/>
      <c r="AD63" s="1255"/>
      <c r="AE63" s="1255"/>
      <c r="AF63" s="1255"/>
      <c r="AG63" s="1255"/>
      <c r="AH63" s="1255"/>
      <c r="AI63" s="1255"/>
      <c r="AJ63" s="1255"/>
    </row>
    <row r="64" spans="1:53" ht="13.9" customHeight="1">
      <c r="A64" s="1265"/>
      <c r="B64" s="1265"/>
      <c r="C64" s="1269"/>
      <c r="D64" s="1269"/>
      <c r="E64" s="1269"/>
      <c r="F64" s="1269"/>
      <c r="G64" s="1269"/>
      <c r="H64" s="1268"/>
      <c r="I64" s="1268"/>
      <c r="J64" s="1268"/>
      <c r="K64" s="1268"/>
      <c r="L64" s="1268"/>
      <c r="M64" s="1268"/>
      <c r="N64" s="1268"/>
      <c r="O64" s="1268"/>
      <c r="P64" s="1268"/>
      <c r="Q64" s="1268"/>
      <c r="R64" s="1268"/>
      <c r="S64" s="1268"/>
      <c r="T64" s="1255"/>
      <c r="U64" s="1255"/>
      <c r="V64" s="1255"/>
      <c r="W64" s="1255"/>
      <c r="X64" s="1255"/>
      <c r="Y64" s="1255"/>
      <c r="Z64" s="1255"/>
      <c r="AA64" s="1255"/>
      <c r="AB64" s="1255"/>
      <c r="AC64" s="1255"/>
      <c r="AD64" s="1255"/>
      <c r="AE64" s="1255"/>
      <c r="AF64" s="1255"/>
      <c r="AG64" s="1255"/>
      <c r="AH64" s="1255"/>
      <c r="AI64" s="1255"/>
      <c r="AJ64" s="1255"/>
    </row>
    <row r="65" spans="1:36" ht="13.9" customHeight="1">
      <c r="A65" s="1265"/>
      <c r="B65" s="1265"/>
      <c r="C65" s="1269"/>
      <c r="D65" s="1269"/>
      <c r="E65" s="1269"/>
      <c r="F65" s="1269"/>
      <c r="G65" s="1269"/>
      <c r="H65" s="1268"/>
      <c r="I65" s="1268"/>
      <c r="J65" s="1268"/>
      <c r="K65" s="1268"/>
      <c r="L65" s="1268"/>
      <c r="M65" s="1268"/>
      <c r="N65" s="1268"/>
      <c r="O65" s="1268"/>
      <c r="P65" s="1268"/>
      <c r="Q65" s="1268"/>
      <c r="R65" s="1268"/>
      <c r="S65" s="1268"/>
      <c r="T65" s="1255"/>
      <c r="U65" s="1255"/>
      <c r="V65" s="1255"/>
      <c r="W65" s="1255"/>
      <c r="X65" s="1255"/>
      <c r="Y65" s="1255"/>
      <c r="Z65" s="1255"/>
      <c r="AA65" s="1255"/>
      <c r="AB65" s="1255"/>
      <c r="AC65" s="1255"/>
      <c r="AD65" s="1255"/>
      <c r="AE65" s="1255"/>
      <c r="AF65" s="1255"/>
      <c r="AG65" s="1255"/>
      <c r="AH65" s="1255"/>
      <c r="AI65" s="1255"/>
      <c r="AJ65" s="1255"/>
    </row>
    <row r="66" spans="1:36" ht="13.9" customHeight="1">
      <c r="A66" s="1265"/>
      <c r="B66" s="1265"/>
      <c r="C66" s="1269"/>
      <c r="D66" s="1269"/>
      <c r="E66" s="1269"/>
      <c r="F66" s="1269"/>
      <c r="G66" s="1269"/>
      <c r="H66" s="1268"/>
      <c r="I66" s="1268"/>
      <c r="J66" s="1268"/>
      <c r="K66" s="1268"/>
      <c r="L66" s="1268"/>
      <c r="M66" s="1268"/>
      <c r="N66" s="1268"/>
      <c r="O66" s="1268"/>
      <c r="P66" s="1268"/>
      <c r="Q66" s="1268"/>
      <c r="R66" s="1268"/>
      <c r="S66" s="1268"/>
      <c r="T66" s="1255"/>
      <c r="U66" s="1255"/>
      <c r="V66" s="1255"/>
      <c r="W66" s="1255"/>
      <c r="X66" s="1255"/>
      <c r="Y66" s="1255"/>
      <c r="Z66" s="1255"/>
      <c r="AA66" s="1255"/>
      <c r="AB66" s="1255"/>
      <c r="AC66" s="1255"/>
      <c r="AD66" s="1255"/>
      <c r="AE66" s="1255"/>
      <c r="AF66" s="1255"/>
      <c r="AG66" s="1255"/>
      <c r="AH66" s="1255"/>
      <c r="AI66" s="1255"/>
      <c r="AJ66" s="1255"/>
    </row>
    <row r="67" spans="1:36" ht="13.9" customHeight="1">
      <c r="A67" s="1265"/>
      <c r="B67" s="1265"/>
      <c r="C67" s="1269"/>
      <c r="D67" s="1269"/>
      <c r="E67" s="1269"/>
      <c r="F67" s="1269"/>
      <c r="G67" s="1269"/>
      <c r="H67" s="1268"/>
      <c r="I67" s="1268"/>
      <c r="J67" s="1268"/>
      <c r="K67" s="1268"/>
      <c r="L67" s="1268"/>
      <c r="M67" s="1268"/>
      <c r="N67" s="1268"/>
      <c r="O67" s="1268"/>
      <c r="P67" s="1268"/>
      <c r="Q67" s="1268"/>
      <c r="R67" s="1268"/>
      <c r="S67" s="1268"/>
      <c r="T67" s="1255"/>
      <c r="U67" s="1255"/>
      <c r="V67" s="1255"/>
      <c r="W67" s="1255"/>
      <c r="X67" s="1255"/>
      <c r="Y67" s="1255"/>
      <c r="Z67" s="1255"/>
      <c r="AA67" s="1255"/>
      <c r="AB67" s="1255"/>
      <c r="AC67" s="1255"/>
      <c r="AD67" s="1255"/>
      <c r="AE67" s="1255"/>
      <c r="AF67" s="1255"/>
      <c r="AG67" s="1255"/>
      <c r="AH67" s="1255"/>
      <c r="AI67" s="1255"/>
      <c r="AJ67" s="1255"/>
    </row>
    <row r="68" spans="1:36" ht="13.9" customHeight="1">
      <c r="A68" s="1265"/>
      <c r="B68" s="1265"/>
      <c r="C68" s="1269"/>
      <c r="D68" s="1269"/>
      <c r="E68" s="1269"/>
      <c r="F68" s="1269"/>
      <c r="G68" s="1269"/>
      <c r="H68" s="1268"/>
      <c r="I68" s="1268"/>
      <c r="J68" s="1268"/>
      <c r="K68" s="1268"/>
      <c r="L68" s="1268"/>
      <c r="M68" s="1268"/>
      <c r="N68" s="1268"/>
      <c r="O68" s="1268"/>
      <c r="P68" s="1268"/>
      <c r="Q68" s="1268"/>
      <c r="R68" s="1268"/>
      <c r="S68" s="1268"/>
      <c r="T68" s="1255"/>
      <c r="U68" s="1255"/>
      <c r="V68" s="1255"/>
      <c r="W68" s="1255"/>
      <c r="X68" s="1255"/>
      <c r="Y68" s="1255"/>
      <c r="Z68" s="1255"/>
      <c r="AA68" s="1255"/>
      <c r="AB68" s="1255"/>
      <c r="AC68" s="1255"/>
      <c r="AD68" s="1255"/>
      <c r="AE68" s="1255"/>
      <c r="AF68" s="1255"/>
      <c r="AG68" s="1255"/>
      <c r="AH68" s="1255"/>
      <c r="AI68" s="1255"/>
      <c r="AJ68" s="1255"/>
    </row>
    <row r="69" spans="1:36" ht="13.9" customHeight="1">
      <c r="A69" s="1265"/>
      <c r="B69" s="1265"/>
      <c r="C69" s="1269"/>
      <c r="D69" s="1269"/>
      <c r="E69" s="1269"/>
      <c r="F69" s="1269"/>
      <c r="G69" s="1269"/>
      <c r="H69" s="1268"/>
      <c r="I69" s="1268"/>
      <c r="J69" s="1268"/>
      <c r="K69" s="1268"/>
      <c r="L69" s="1268"/>
      <c r="M69" s="1268"/>
      <c r="N69" s="1268"/>
      <c r="O69" s="1268"/>
      <c r="P69" s="1268"/>
      <c r="Q69" s="1268"/>
      <c r="R69" s="1268"/>
      <c r="S69" s="1268"/>
      <c r="T69" s="1255"/>
      <c r="U69" s="1255"/>
      <c r="V69" s="1255"/>
      <c r="W69" s="1255"/>
      <c r="X69" s="1255"/>
      <c r="Y69" s="1255"/>
      <c r="Z69" s="1255"/>
      <c r="AA69" s="1255"/>
      <c r="AB69" s="1255"/>
      <c r="AC69" s="1255"/>
      <c r="AD69" s="1255"/>
      <c r="AE69" s="1255"/>
      <c r="AF69" s="1255"/>
      <c r="AG69" s="1255"/>
      <c r="AH69" s="1255"/>
      <c r="AI69" s="1255"/>
      <c r="AJ69" s="1255"/>
    </row>
    <row r="70" spans="1:36" ht="13.9" customHeight="1">
      <c r="A70" s="1265"/>
      <c r="B70" s="1265"/>
      <c r="C70" s="1269"/>
      <c r="D70" s="1269"/>
      <c r="E70" s="1269"/>
      <c r="F70" s="1269"/>
      <c r="G70" s="1269"/>
      <c r="H70" s="1268"/>
      <c r="I70" s="1268"/>
      <c r="J70" s="1268"/>
      <c r="K70" s="1268"/>
      <c r="L70" s="1268"/>
      <c r="M70" s="1268"/>
      <c r="N70" s="1268"/>
      <c r="O70" s="1268"/>
      <c r="P70" s="1268"/>
      <c r="Q70" s="1268"/>
      <c r="R70" s="1268"/>
      <c r="S70" s="1268"/>
      <c r="T70" s="1255"/>
      <c r="U70" s="1255"/>
      <c r="V70" s="1255"/>
      <c r="W70" s="1255"/>
      <c r="X70" s="1255"/>
      <c r="Y70" s="1255"/>
      <c r="Z70" s="1255"/>
      <c r="AA70" s="1255"/>
      <c r="AB70" s="1255"/>
      <c r="AC70" s="1255"/>
      <c r="AD70" s="1255"/>
      <c r="AE70" s="1255"/>
      <c r="AF70" s="1255"/>
      <c r="AG70" s="1255"/>
      <c r="AH70" s="1255"/>
      <c r="AI70" s="1255"/>
      <c r="AJ70" s="1255"/>
    </row>
    <row r="71" spans="1:36" ht="13.9" customHeight="1">
      <c r="A71" s="1265"/>
      <c r="B71" s="1265"/>
      <c r="C71" s="1269"/>
      <c r="D71" s="1269"/>
      <c r="E71" s="1269"/>
      <c r="F71" s="1269"/>
      <c r="G71" s="1269"/>
      <c r="H71" s="1268"/>
      <c r="I71" s="1268"/>
      <c r="J71" s="1268"/>
      <c r="K71" s="1268"/>
      <c r="L71" s="1268"/>
      <c r="M71" s="1268"/>
      <c r="N71" s="1268"/>
      <c r="O71" s="1268"/>
      <c r="P71" s="1268"/>
      <c r="Q71" s="1268"/>
      <c r="R71" s="1268"/>
      <c r="S71" s="1268"/>
      <c r="T71" s="1255"/>
      <c r="U71" s="1255"/>
      <c r="V71" s="1255"/>
      <c r="W71" s="1255"/>
      <c r="X71" s="1255"/>
      <c r="Y71" s="1255"/>
      <c r="Z71" s="1255"/>
      <c r="AA71" s="1255"/>
      <c r="AB71" s="1255"/>
      <c r="AC71" s="1255"/>
      <c r="AD71" s="1255"/>
      <c r="AE71" s="1255"/>
      <c r="AF71" s="1255"/>
      <c r="AG71" s="1255"/>
      <c r="AH71" s="1255"/>
      <c r="AI71" s="1255"/>
      <c r="AJ71" s="1255"/>
    </row>
    <row r="72" spans="1:36" ht="13.9" customHeight="1">
      <c r="A72" s="1265"/>
      <c r="B72" s="1265"/>
      <c r="C72" s="1269"/>
      <c r="D72" s="1269"/>
      <c r="E72" s="1269"/>
      <c r="F72" s="1269"/>
      <c r="G72" s="1269"/>
      <c r="H72" s="1268"/>
      <c r="I72" s="1268"/>
      <c r="J72" s="1268"/>
      <c r="K72" s="1268"/>
      <c r="L72" s="1268"/>
      <c r="M72" s="1268"/>
      <c r="N72" s="1268"/>
      <c r="O72" s="1268"/>
      <c r="P72" s="1268"/>
      <c r="Q72" s="1268"/>
      <c r="R72" s="1268"/>
      <c r="S72" s="1268"/>
      <c r="T72" s="1255"/>
      <c r="U72" s="1255"/>
      <c r="V72" s="1255"/>
      <c r="W72" s="1255"/>
      <c r="X72" s="1255"/>
      <c r="Y72" s="1255"/>
      <c r="Z72" s="1255"/>
      <c r="AA72" s="1255"/>
      <c r="AB72" s="1255"/>
      <c r="AC72" s="1255"/>
      <c r="AD72" s="1255"/>
      <c r="AE72" s="1255"/>
      <c r="AF72" s="1255"/>
      <c r="AG72" s="1255"/>
      <c r="AH72" s="1255"/>
      <c r="AI72" s="1255"/>
      <c r="AJ72" s="1255"/>
    </row>
    <row r="73" spans="1:36" ht="13.9" customHeight="1">
      <c r="A73" s="1265"/>
      <c r="B73" s="1265"/>
      <c r="C73" s="1269"/>
      <c r="D73" s="1269"/>
      <c r="E73" s="1269"/>
      <c r="F73" s="1269"/>
      <c r="G73" s="1269"/>
      <c r="H73" s="1268"/>
      <c r="I73" s="1268"/>
      <c r="J73" s="1268"/>
      <c r="K73" s="1268"/>
      <c r="L73" s="1268"/>
      <c r="M73" s="1268"/>
      <c r="N73" s="1268"/>
      <c r="O73" s="1268"/>
      <c r="P73" s="1268"/>
      <c r="Q73" s="1268"/>
      <c r="R73" s="1268"/>
      <c r="S73" s="1268"/>
      <c r="T73" s="1255"/>
      <c r="U73" s="1255"/>
      <c r="V73" s="1255"/>
      <c r="W73" s="1255"/>
      <c r="X73" s="1255"/>
      <c r="Y73" s="1255"/>
      <c r="Z73" s="1255"/>
      <c r="AA73" s="1255"/>
      <c r="AB73" s="1255"/>
      <c r="AC73" s="1255"/>
      <c r="AD73" s="1255"/>
      <c r="AE73" s="1255"/>
      <c r="AF73" s="1255"/>
      <c r="AG73" s="1255"/>
      <c r="AH73" s="1255"/>
      <c r="AI73" s="1255"/>
      <c r="AJ73" s="1255"/>
    </row>
    <row r="74" spans="1:36" ht="13.9" customHeight="1">
      <c r="A74" s="1265"/>
      <c r="B74" s="1265"/>
      <c r="C74" s="1269"/>
      <c r="D74" s="1269"/>
      <c r="E74" s="1269"/>
      <c r="F74" s="1269"/>
      <c r="G74" s="1269"/>
      <c r="H74" s="1268"/>
      <c r="I74" s="1268"/>
      <c r="J74" s="1268"/>
      <c r="K74" s="1268"/>
      <c r="L74" s="1268"/>
      <c r="M74" s="1268"/>
      <c r="N74" s="1268"/>
      <c r="O74" s="1268"/>
      <c r="P74" s="1268"/>
      <c r="Q74" s="1268"/>
      <c r="R74" s="1268"/>
      <c r="S74" s="1268"/>
      <c r="T74" s="1255"/>
      <c r="U74" s="1255"/>
      <c r="V74" s="1255"/>
      <c r="W74" s="1255"/>
      <c r="X74" s="1255"/>
      <c r="Y74" s="1255"/>
      <c r="Z74" s="1255"/>
      <c r="AA74" s="1255"/>
      <c r="AB74" s="1255"/>
      <c r="AC74" s="1255"/>
      <c r="AD74" s="1255"/>
      <c r="AE74" s="1255"/>
      <c r="AF74" s="1255"/>
      <c r="AG74" s="1255"/>
      <c r="AH74" s="1255"/>
      <c r="AI74" s="1255"/>
      <c r="AJ74" s="1255"/>
    </row>
    <row r="75" spans="1:36" ht="13.9" customHeight="1">
      <c r="A75" s="1265"/>
      <c r="B75" s="1265"/>
      <c r="C75" s="1269"/>
      <c r="D75" s="1269"/>
      <c r="E75" s="1269"/>
      <c r="F75" s="1269"/>
      <c r="G75" s="1269"/>
      <c r="H75" s="1268"/>
      <c r="I75" s="1268"/>
      <c r="J75" s="1268"/>
      <c r="K75" s="1268"/>
      <c r="L75" s="1268"/>
      <c r="M75" s="1268"/>
      <c r="N75" s="1268"/>
      <c r="O75" s="1268"/>
      <c r="P75" s="1268"/>
      <c r="Q75" s="1268"/>
      <c r="R75" s="1268"/>
      <c r="S75" s="1268"/>
      <c r="T75" s="1255"/>
      <c r="U75" s="1255"/>
      <c r="V75" s="1255"/>
      <c r="W75" s="1255"/>
      <c r="X75" s="1255"/>
      <c r="Y75" s="1255"/>
      <c r="Z75" s="1255"/>
      <c r="AA75" s="1255"/>
      <c r="AB75" s="1255"/>
      <c r="AC75" s="1255"/>
      <c r="AD75" s="1255"/>
      <c r="AE75" s="1255"/>
      <c r="AF75" s="1255"/>
      <c r="AG75" s="1255"/>
      <c r="AH75" s="1255"/>
      <c r="AI75" s="1255"/>
      <c r="AJ75" s="1255"/>
    </row>
    <row r="76" spans="1:36" ht="13.9" customHeight="1">
      <c r="A76" s="1265"/>
      <c r="B76" s="1265"/>
      <c r="C76" s="1269"/>
      <c r="D76" s="1269"/>
      <c r="E76" s="1269"/>
      <c r="F76" s="1269"/>
      <c r="G76" s="1269"/>
      <c r="H76" s="1268"/>
      <c r="I76" s="1268"/>
      <c r="J76" s="1268"/>
      <c r="K76" s="1268"/>
      <c r="L76" s="1268"/>
      <c r="M76" s="1268"/>
      <c r="N76" s="1268"/>
      <c r="O76" s="1268"/>
      <c r="P76" s="1268"/>
      <c r="Q76" s="1268"/>
      <c r="R76" s="1268"/>
      <c r="S76" s="1268"/>
      <c r="T76" s="1255"/>
      <c r="U76" s="1255"/>
      <c r="V76" s="1255"/>
      <c r="W76" s="1255"/>
      <c r="X76" s="1255"/>
      <c r="Y76" s="1255"/>
      <c r="Z76" s="1255"/>
      <c r="AA76" s="1255"/>
      <c r="AB76" s="1255"/>
      <c r="AC76" s="1255"/>
      <c r="AD76" s="1255"/>
      <c r="AE76" s="1255"/>
      <c r="AF76" s="1255"/>
      <c r="AG76" s="1255"/>
      <c r="AH76" s="1255"/>
      <c r="AI76" s="1255"/>
      <c r="AJ76" s="1255"/>
    </row>
    <row r="77" spans="1:36" ht="13.9" customHeight="1">
      <c r="A77" s="1265"/>
      <c r="B77" s="1265"/>
      <c r="C77" s="1269"/>
      <c r="D77" s="1269"/>
      <c r="E77" s="1269"/>
      <c r="F77" s="1269"/>
      <c r="G77" s="1269"/>
      <c r="H77" s="1268"/>
      <c r="I77" s="1268"/>
      <c r="J77" s="1268"/>
      <c r="K77" s="1268"/>
      <c r="L77" s="1268"/>
      <c r="M77" s="1268"/>
      <c r="N77" s="1268"/>
      <c r="O77" s="1268"/>
      <c r="P77" s="1268"/>
      <c r="Q77" s="1268"/>
      <c r="R77" s="1268"/>
      <c r="S77" s="1268"/>
      <c r="T77" s="1255"/>
      <c r="U77" s="1255"/>
      <c r="V77" s="1255"/>
      <c r="W77" s="1255"/>
      <c r="X77" s="1255"/>
      <c r="Y77" s="1255"/>
      <c r="Z77" s="1255"/>
      <c r="AA77" s="1255"/>
      <c r="AB77" s="1255"/>
      <c r="AC77" s="1255"/>
      <c r="AD77" s="1255"/>
      <c r="AE77" s="1255"/>
      <c r="AF77" s="1255"/>
      <c r="AG77" s="1255"/>
      <c r="AH77" s="1255"/>
      <c r="AI77" s="1255"/>
      <c r="AJ77" s="1255"/>
    </row>
    <row r="78" spans="1:36" ht="13.9" customHeight="1">
      <c r="A78" s="1265"/>
      <c r="B78" s="1265"/>
      <c r="C78" s="1269"/>
      <c r="D78" s="1269"/>
      <c r="E78" s="1269"/>
      <c r="F78" s="1269"/>
      <c r="G78" s="1269"/>
      <c r="H78" s="1268"/>
      <c r="I78" s="1268"/>
      <c r="J78" s="1268"/>
      <c r="K78" s="1268"/>
      <c r="L78" s="1268"/>
      <c r="M78" s="1268"/>
      <c r="N78" s="1268"/>
      <c r="O78" s="1268"/>
      <c r="P78" s="1268"/>
      <c r="Q78" s="1268"/>
      <c r="R78" s="1268"/>
      <c r="S78" s="1268"/>
      <c r="T78" s="1255"/>
      <c r="U78" s="1255"/>
      <c r="V78" s="1255"/>
      <c r="W78" s="1255"/>
      <c r="X78" s="1255"/>
      <c r="Y78" s="1255"/>
      <c r="Z78" s="1255"/>
      <c r="AA78" s="1255"/>
      <c r="AB78" s="1255"/>
      <c r="AC78" s="1255"/>
      <c r="AD78" s="1255"/>
      <c r="AE78" s="1255"/>
      <c r="AF78" s="1255"/>
      <c r="AG78" s="1255"/>
      <c r="AH78" s="1255"/>
      <c r="AI78" s="1255"/>
      <c r="AJ78" s="1255"/>
    </row>
    <row r="79" spans="1:36" ht="13.9" customHeight="1">
      <c r="A79" s="1265"/>
      <c r="B79" s="1265"/>
      <c r="C79" s="1269"/>
      <c r="D79" s="1269"/>
      <c r="E79" s="1269"/>
      <c r="F79" s="1269"/>
      <c r="G79" s="1269"/>
      <c r="H79" s="1268"/>
      <c r="I79" s="1268"/>
      <c r="J79" s="1268"/>
      <c r="K79" s="1268"/>
      <c r="L79" s="1268"/>
      <c r="M79" s="1268"/>
      <c r="N79" s="1268"/>
      <c r="O79" s="1268"/>
      <c r="P79" s="1268"/>
      <c r="Q79" s="1268"/>
      <c r="R79" s="1268"/>
      <c r="S79" s="1268"/>
      <c r="T79" s="1255"/>
      <c r="U79" s="1255"/>
      <c r="V79" s="1255"/>
      <c r="W79" s="1255"/>
      <c r="X79" s="1255"/>
      <c r="Y79" s="1255"/>
      <c r="Z79" s="1255"/>
      <c r="AA79" s="1255"/>
      <c r="AB79" s="1255"/>
      <c r="AC79" s="1255"/>
      <c r="AD79" s="1255"/>
      <c r="AE79" s="1255"/>
      <c r="AF79" s="1255"/>
      <c r="AG79" s="1255"/>
      <c r="AH79" s="1255"/>
      <c r="AI79" s="1255"/>
      <c r="AJ79" s="1255"/>
    </row>
    <row r="80" spans="1:36" ht="13.9" customHeight="1">
      <c r="A80" s="1265"/>
      <c r="B80" s="1265"/>
      <c r="C80" s="1269"/>
      <c r="D80" s="1269"/>
      <c r="E80" s="1269"/>
      <c r="F80" s="1269"/>
      <c r="G80" s="1269"/>
      <c r="H80" s="1268"/>
      <c r="I80" s="1268"/>
      <c r="J80" s="1268"/>
      <c r="K80" s="1268"/>
      <c r="L80" s="1268"/>
      <c r="M80" s="1268"/>
      <c r="N80" s="1268"/>
      <c r="O80" s="1268"/>
      <c r="P80" s="1268"/>
      <c r="Q80" s="1268"/>
      <c r="R80" s="1268"/>
      <c r="S80" s="1268"/>
      <c r="T80" s="1255"/>
      <c r="U80" s="1255"/>
      <c r="V80" s="1255"/>
      <c r="W80" s="1255"/>
      <c r="X80" s="1255"/>
      <c r="Y80" s="1255"/>
      <c r="Z80" s="1255"/>
      <c r="AA80" s="1255"/>
      <c r="AB80" s="1255"/>
      <c r="AC80" s="1255"/>
      <c r="AD80" s="1255"/>
      <c r="AE80" s="1255"/>
      <c r="AF80" s="1255"/>
      <c r="AG80" s="1255"/>
      <c r="AH80" s="1255"/>
      <c r="AI80" s="1255"/>
      <c r="AJ80" s="1255"/>
    </row>
    <row r="81" spans="1:36" ht="13.9" customHeight="1">
      <c r="A81" s="1265"/>
      <c r="B81" s="1265"/>
      <c r="C81" s="1269"/>
      <c r="D81" s="1269"/>
      <c r="E81" s="1269"/>
      <c r="F81" s="1269"/>
      <c r="G81" s="1269"/>
      <c r="H81" s="1268"/>
      <c r="I81" s="1268"/>
      <c r="J81" s="1268"/>
      <c r="K81" s="1268"/>
      <c r="L81" s="1268"/>
      <c r="M81" s="1268"/>
      <c r="N81" s="1268"/>
      <c r="O81" s="1268"/>
      <c r="P81" s="1268"/>
      <c r="Q81" s="1268"/>
      <c r="R81" s="1268"/>
      <c r="S81" s="1268"/>
      <c r="T81" s="1255"/>
      <c r="U81" s="1255"/>
      <c r="V81" s="1255"/>
      <c r="W81" s="1255"/>
      <c r="X81" s="1255"/>
      <c r="Y81" s="1255"/>
      <c r="Z81" s="1255"/>
      <c r="AA81" s="1255"/>
      <c r="AB81" s="1255"/>
      <c r="AC81" s="1255"/>
      <c r="AD81" s="1255"/>
      <c r="AE81" s="1255"/>
      <c r="AF81" s="1255"/>
      <c r="AG81" s="1255"/>
      <c r="AH81" s="1255"/>
      <c r="AI81" s="1255"/>
      <c r="AJ81" s="1255"/>
    </row>
    <row r="82" spans="1:36" ht="13.9" customHeight="1">
      <c r="A82" s="1265"/>
      <c r="B82" s="1265"/>
      <c r="C82" s="1269"/>
      <c r="D82" s="1269"/>
      <c r="E82" s="1269"/>
      <c r="F82" s="1269"/>
      <c r="G82" s="1269"/>
      <c r="H82" s="1268"/>
      <c r="I82" s="1268"/>
      <c r="J82" s="1268"/>
      <c r="K82" s="1268"/>
      <c r="L82" s="1268"/>
      <c r="M82" s="1268"/>
      <c r="N82" s="1268"/>
      <c r="O82" s="1268"/>
      <c r="P82" s="1268"/>
      <c r="Q82" s="1268"/>
      <c r="R82" s="1268"/>
      <c r="S82" s="1268"/>
      <c r="T82" s="1255"/>
      <c r="U82" s="1255"/>
      <c r="V82" s="1255"/>
      <c r="W82" s="1255"/>
      <c r="X82" s="1255"/>
      <c r="Y82" s="1255"/>
      <c r="Z82" s="1255"/>
      <c r="AA82" s="1255"/>
      <c r="AB82" s="1255"/>
      <c r="AC82" s="1255"/>
      <c r="AD82" s="1255"/>
      <c r="AE82" s="1255"/>
      <c r="AF82" s="1255"/>
      <c r="AG82" s="1255"/>
      <c r="AH82" s="1255"/>
      <c r="AI82" s="1255"/>
      <c r="AJ82" s="1255"/>
    </row>
    <row r="83" spans="1:36" ht="13.9" customHeight="1">
      <c r="A83" s="1265"/>
      <c r="B83" s="1265"/>
      <c r="C83" s="1269"/>
      <c r="D83" s="1269"/>
      <c r="E83" s="1269"/>
      <c r="F83" s="1269"/>
      <c r="G83" s="1269"/>
      <c r="H83" s="1268"/>
      <c r="I83" s="1268"/>
      <c r="J83" s="1268"/>
      <c r="K83" s="1268"/>
      <c r="L83" s="1268"/>
      <c r="M83" s="1268"/>
      <c r="N83" s="1268"/>
      <c r="O83" s="1268"/>
      <c r="P83" s="1268"/>
      <c r="Q83" s="1268"/>
      <c r="R83" s="1268"/>
      <c r="S83" s="1268"/>
      <c r="T83" s="1255"/>
      <c r="U83" s="1255"/>
      <c r="V83" s="1255"/>
      <c r="W83" s="1255"/>
      <c r="X83" s="1255"/>
      <c r="Y83" s="1255"/>
      <c r="Z83" s="1255"/>
      <c r="AA83" s="1255"/>
      <c r="AB83" s="1255"/>
      <c r="AC83" s="1255"/>
      <c r="AD83" s="1255"/>
      <c r="AE83" s="1255"/>
      <c r="AF83" s="1255"/>
      <c r="AG83" s="1255"/>
      <c r="AH83" s="1255"/>
      <c r="AI83" s="1255"/>
      <c r="AJ83" s="1255"/>
    </row>
    <row r="84" spans="1:36" ht="13.9" customHeight="1">
      <c r="A84" s="1265"/>
      <c r="B84" s="1265"/>
      <c r="C84" s="1269"/>
      <c r="D84" s="1269"/>
      <c r="E84" s="1269"/>
      <c r="F84" s="1269"/>
      <c r="G84" s="1269"/>
      <c r="H84" s="1268"/>
      <c r="I84" s="1268"/>
      <c r="J84" s="1268"/>
      <c r="K84" s="1268"/>
      <c r="L84" s="1268"/>
      <c r="M84" s="1268"/>
      <c r="N84" s="1268"/>
      <c r="O84" s="1268"/>
      <c r="P84" s="1268"/>
      <c r="Q84" s="1268"/>
      <c r="R84" s="1268"/>
      <c r="S84" s="1268"/>
      <c r="T84" s="1255"/>
      <c r="U84" s="1255"/>
      <c r="V84" s="1255"/>
      <c r="W84" s="1255"/>
      <c r="X84" s="1255"/>
      <c r="Y84" s="1255"/>
      <c r="Z84" s="1255"/>
      <c r="AA84" s="1255"/>
      <c r="AB84" s="1255"/>
      <c r="AC84" s="1255"/>
      <c r="AD84" s="1255"/>
      <c r="AE84" s="1255"/>
      <c r="AF84" s="1255"/>
      <c r="AG84" s="1255"/>
      <c r="AH84" s="1255"/>
      <c r="AI84" s="1255"/>
      <c r="AJ84" s="1255"/>
    </row>
    <row r="85" spans="1:36" ht="13.9" customHeight="1">
      <c r="A85" s="1265"/>
      <c r="B85" s="1265"/>
      <c r="C85" s="1269"/>
      <c r="D85" s="1269"/>
      <c r="E85" s="1269"/>
      <c r="F85" s="1269"/>
      <c r="G85" s="1269"/>
      <c r="H85" s="1268"/>
      <c r="I85" s="1268"/>
      <c r="J85" s="1268"/>
      <c r="K85" s="1268"/>
      <c r="L85" s="1268"/>
      <c r="M85" s="1268"/>
      <c r="N85" s="1268"/>
      <c r="O85" s="1268"/>
      <c r="P85" s="1268"/>
      <c r="Q85" s="1268"/>
      <c r="R85" s="1268"/>
      <c r="S85" s="1268"/>
      <c r="T85" s="1255"/>
      <c r="U85" s="1255"/>
      <c r="V85" s="1255"/>
      <c r="W85" s="1255"/>
      <c r="X85" s="1255"/>
      <c r="Y85" s="1255"/>
      <c r="Z85" s="1255"/>
      <c r="AA85" s="1255"/>
      <c r="AB85" s="1255"/>
      <c r="AC85" s="1255"/>
      <c r="AD85" s="1255"/>
      <c r="AE85" s="1255"/>
      <c r="AF85" s="1255"/>
      <c r="AG85" s="1255"/>
      <c r="AH85" s="1255"/>
      <c r="AI85" s="1255"/>
      <c r="AJ85" s="1255"/>
    </row>
    <row r="86" spans="1:36" ht="13.9" customHeight="1">
      <c r="A86" s="1265"/>
      <c r="B86" s="1265"/>
      <c r="C86" s="1269"/>
      <c r="D86" s="1269"/>
      <c r="E86" s="1269"/>
      <c r="F86" s="1269"/>
      <c r="G86" s="1269"/>
      <c r="H86" s="1268"/>
      <c r="I86" s="1268"/>
      <c r="J86" s="1268"/>
      <c r="K86" s="1268"/>
      <c r="L86" s="1268"/>
      <c r="M86" s="1268"/>
      <c r="N86" s="1268"/>
      <c r="O86" s="1268"/>
      <c r="P86" s="1268"/>
      <c r="Q86" s="1268"/>
      <c r="R86" s="1268"/>
      <c r="S86" s="1268"/>
      <c r="T86" s="1255"/>
      <c r="U86" s="1255"/>
      <c r="V86" s="1255"/>
      <c r="W86" s="1255"/>
      <c r="X86" s="1255"/>
      <c r="Y86" s="1255"/>
      <c r="Z86" s="1255"/>
      <c r="AA86" s="1255"/>
      <c r="AB86" s="1255"/>
      <c r="AC86" s="1255"/>
      <c r="AD86" s="1255"/>
      <c r="AE86" s="1255"/>
      <c r="AF86" s="1255"/>
      <c r="AG86" s="1255"/>
      <c r="AH86" s="1255"/>
      <c r="AI86" s="1255"/>
      <c r="AJ86" s="1255"/>
    </row>
    <row r="87" spans="1:36" ht="13.9" customHeight="1">
      <c r="A87" s="1265"/>
      <c r="B87" s="1265"/>
      <c r="C87" s="1269"/>
      <c r="D87" s="1269"/>
      <c r="E87" s="1269"/>
      <c r="F87" s="1269"/>
      <c r="G87" s="1269"/>
      <c r="H87" s="1268"/>
      <c r="I87" s="1268"/>
      <c r="J87" s="1268"/>
      <c r="K87" s="1268"/>
      <c r="L87" s="1268"/>
      <c r="M87" s="1268"/>
      <c r="N87" s="1268"/>
      <c r="O87" s="1268"/>
      <c r="P87" s="1268"/>
      <c r="Q87" s="1268"/>
      <c r="R87" s="1268"/>
      <c r="S87" s="1268"/>
      <c r="T87" s="1255"/>
      <c r="U87" s="1255"/>
      <c r="V87" s="1255"/>
      <c r="W87" s="1255"/>
      <c r="X87" s="1255"/>
      <c r="Y87" s="1255"/>
      <c r="Z87" s="1255"/>
      <c r="AA87" s="1255"/>
      <c r="AB87" s="1255"/>
      <c r="AC87" s="1255"/>
      <c r="AD87" s="1255"/>
      <c r="AE87" s="1255"/>
      <c r="AF87" s="1255"/>
      <c r="AG87" s="1255"/>
      <c r="AH87" s="1255"/>
      <c r="AI87" s="1255"/>
      <c r="AJ87" s="1255"/>
    </row>
    <row r="88" spans="1:36" ht="13.9" customHeight="1">
      <c r="A88" s="1265"/>
      <c r="B88" s="1265"/>
      <c r="C88" s="1269"/>
      <c r="D88" s="1269"/>
      <c r="E88" s="1269"/>
      <c r="F88" s="1269"/>
      <c r="G88" s="1269"/>
      <c r="H88" s="1268"/>
      <c r="I88" s="1268"/>
      <c r="J88" s="1268"/>
      <c r="K88" s="1268"/>
      <c r="L88" s="1268"/>
      <c r="M88" s="1268"/>
      <c r="N88" s="1268"/>
      <c r="O88" s="1268"/>
      <c r="P88" s="1268"/>
      <c r="Q88" s="1268"/>
      <c r="R88" s="1268"/>
      <c r="S88" s="1268"/>
      <c r="T88" s="1255"/>
      <c r="U88" s="1255"/>
      <c r="V88" s="1255"/>
      <c r="W88" s="1255"/>
      <c r="X88" s="1255"/>
      <c r="Y88" s="1255"/>
      <c r="Z88" s="1255"/>
      <c r="AA88" s="1255"/>
      <c r="AB88" s="1255"/>
      <c r="AC88" s="1255"/>
      <c r="AD88" s="1255"/>
      <c r="AE88" s="1255"/>
      <c r="AF88" s="1255"/>
      <c r="AG88" s="1255"/>
      <c r="AH88" s="1255"/>
      <c r="AI88" s="1255"/>
      <c r="AJ88" s="1255"/>
    </row>
    <row r="89" spans="1:36" ht="13.9" customHeight="1">
      <c r="A89" s="1265"/>
      <c r="B89" s="1265"/>
      <c r="C89" s="1269"/>
      <c r="D89" s="1269"/>
      <c r="E89" s="1269"/>
      <c r="F89" s="1269"/>
      <c r="G89" s="1269"/>
      <c r="H89" s="1268"/>
      <c r="I89" s="1268"/>
      <c r="J89" s="1268"/>
      <c r="K89" s="1268"/>
      <c r="L89" s="1268"/>
      <c r="M89" s="1268"/>
      <c r="N89" s="1268"/>
      <c r="O89" s="1268"/>
      <c r="P89" s="1268"/>
      <c r="Q89" s="1268"/>
      <c r="R89" s="1268"/>
      <c r="S89" s="1268"/>
      <c r="T89" s="1255"/>
      <c r="U89" s="1255"/>
      <c r="V89" s="1255"/>
      <c r="W89" s="1255"/>
      <c r="X89" s="1255"/>
      <c r="Y89" s="1255"/>
      <c r="Z89" s="1255"/>
      <c r="AA89" s="1255"/>
      <c r="AB89" s="1255"/>
      <c r="AC89" s="1255"/>
      <c r="AD89" s="1255"/>
      <c r="AE89" s="1255"/>
      <c r="AF89" s="1255"/>
      <c r="AG89" s="1255"/>
      <c r="AH89" s="1255"/>
      <c r="AI89" s="1255"/>
      <c r="AJ89" s="1255"/>
    </row>
    <row r="90" spans="1:36" ht="13.9" customHeight="1">
      <c r="A90" s="1265"/>
      <c r="B90" s="1265"/>
      <c r="C90" s="1269"/>
      <c r="D90" s="1269"/>
      <c r="E90" s="1269"/>
      <c r="F90" s="1269"/>
      <c r="G90" s="1269"/>
      <c r="H90" s="1268"/>
      <c r="I90" s="1268"/>
      <c r="J90" s="1268"/>
      <c r="K90" s="1268"/>
      <c r="L90" s="1268"/>
      <c r="M90" s="1268"/>
      <c r="N90" s="1268"/>
      <c r="O90" s="1268"/>
      <c r="P90" s="1268"/>
      <c r="Q90" s="1268"/>
      <c r="R90" s="1268"/>
      <c r="S90" s="1268"/>
      <c r="T90" s="1255"/>
      <c r="U90" s="1255"/>
      <c r="V90" s="1255"/>
      <c r="W90" s="1255"/>
      <c r="X90" s="1255"/>
      <c r="Y90" s="1255"/>
      <c r="Z90" s="1255"/>
      <c r="AA90" s="1255"/>
      <c r="AB90" s="1255"/>
      <c r="AC90" s="1255"/>
      <c r="AD90" s="1255"/>
      <c r="AE90" s="1255"/>
      <c r="AF90" s="1255"/>
      <c r="AG90" s="1255"/>
      <c r="AH90" s="1255"/>
      <c r="AI90" s="1255"/>
      <c r="AJ90" s="1255"/>
    </row>
    <row r="91" spans="1:36" ht="13.9" customHeight="1">
      <c r="A91" s="1265"/>
      <c r="B91" s="1265"/>
      <c r="C91" s="1269"/>
      <c r="D91" s="1269"/>
      <c r="E91" s="1269"/>
      <c r="F91" s="1269"/>
      <c r="G91" s="1269"/>
      <c r="H91" s="1268"/>
      <c r="I91" s="1268"/>
      <c r="J91" s="1268"/>
      <c r="K91" s="1268"/>
      <c r="L91" s="1268"/>
      <c r="M91" s="1268"/>
      <c r="N91" s="1268"/>
      <c r="O91" s="1268"/>
      <c r="P91" s="1268"/>
      <c r="Q91" s="1268"/>
      <c r="R91" s="1268"/>
      <c r="S91" s="1268"/>
      <c r="T91" s="1255"/>
      <c r="U91" s="1255"/>
      <c r="V91" s="1255"/>
      <c r="W91" s="1255"/>
      <c r="X91" s="1255"/>
      <c r="Y91" s="1255"/>
      <c r="Z91" s="1255"/>
      <c r="AA91" s="1255"/>
      <c r="AB91" s="1255"/>
      <c r="AC91" s="1255"/>
      <c r="AD91" s="1255"/>
      <c r="AE91" s="1255"/>
      <c r="AF91" s="1255"/>
      <c r="AG91" s="1255"/>
      <c r="AH91" s="1255"/>
      <c r="AI91" s="1255"/>
      <c r="AJ91" s="1255"/>
    </row>
    <row r="92" spans="1:36" ht="13.9" customHeight="1">
      <c r="A92" s="1265"/>
      <c r="B92" s="1265"/>
      <c r="C92" s="1269"/>
      <c r="D92" s="1269"/>
      <c r="E92" s="1269"/>
      <c r="F92" s="1269"/>
      <c r="G92" s="1269"/>
      <c r="H92" s="1268"/>
      <c r="I92" s="1268"/>
      <c r="J92" s="1268"/>
      <c r="K92" s="1268"/>
      <c r="L92" s="1268"/>
      <c r="M92" s="1268"/>
      <c r="N92" s="1268"/>
      <c r="O92" s="1268"/>
      <c r="P92" s="1268"/>
      <c r="Q92" s="1268"/>
      <c r="R92" s="1268"/>
      <c r="S92" s="1268"/>
      <c r="T92" s="1255"/>
      <c r="U92" s="1255"/>
      <c r="V92" s="1255"/>
      <c r="W92" s="1255"/>
      <c r="X92" s="1255"/>
      <c r="Y92" s="1255"/>
      <c r="Z92" s="1255"/>
      <c r="AA92" s="1255"/>
      <c r="AB92" s="1255"/>
      <c r="AC92" s="1255"/>
      <c r="AD92" s="1255"/>
      <c r="AE92" s="1255"/>
      <c r="AF92" s="1255"/>
      <c r="AG92" s="1255"/>
      <c r="AH92" s="1255"/>
      <c r="AI92" s="1255"/>
      <c r="AJ92" s="1255"/>
    </row>
    <row r="93" spans="1:36" ht="13.9" customHeight="1">
      <c r="A93" s="1265"/>
      <c r="B93" s="1265"/>
      <c r="C93" s="1269"/>
      <c r="D93" s="1269"/>
      <c r="E93" s="1269"/>
      <c r="F93" s="1269"/>
      <c r="G93" s="1269"/>
      <c r="H93" s="1268"/>
      <c r="I93" s="1268"/>
      <c r="J93" s="1268"/>
      <c r="K93" s="1268"/>
      <c r="L93" s="1268"/>
      <c r="M93" s="1268"/>
      <c r="N93" s="1268"/>
      <c r="O93" s="1268"/>
      <c r="P93" s="1268"/>
      <c r="Q93" s="1268"/>
      <c r="R93" s="1268"/>
      <c r="S93" s="1268"/>
      <c r="T93" s="1255"/>
      <c r="U93" s="1255"/>
      <c r="V93" s="1255"/>
      <c r="W93" s="1255"/>
      <c r="X93" s="1255"/>
      <c r="Y93" s="1255"/>
      <c r="Z93" s="1255"/>
      <c r="AA93" s="1255"/>
      <c r="AB93" s="1255"/>
      <c r="AC93" s="1255"/>
      <c r="AD93" s="1255"/>
      <c r="AE93" s="1255"/>
      <c r="AF93" s="1255"/>
      <c r="AG93" s="1255"/>
      <c r="AH93" s="1255"/>
      <c r="AI93" s="1255"/>
      <c r="AJ93" s="1255"/>
    </row>
    <row r="94" spans="1:36" ht="13.9" customHeight="1">
      <c r="A94" s="1265"/>
      <c r="B94" s="1265"/>
      <c r="C94" s="1269"/>
      <c r="D94" s="1269"/>
      <c r="E94" s="1269"/>
      <c r="F94" s="1269"/>
      <c r="G94" s="1269"/>
      <c r="H94" s="1268"/>
      <c r="I94" s="1268"/>
      <c r="J94" s="1268"/>
      <c r="K94" s="1268"/>
      <c r="L94" s="1268"/>
      <c r="M94" s="1268"/>
      <c r="N94" s="1268"/>
      <c r="O94" s="1268"/>
      <c r="P94" s="1268"/>
      <c r="Q94" s="1268"/>
      <c r="R94" s="1268"/>
      <c r="S94" s="1268"/>
      <c r="T94" s="1255"/>
      <c r="U94" s="1255"/>
      <c r="V94" s="1255"/>
      <c r="W94" s="1255"/>
      <c r="X94" s="1255"/>
      <c r="Y94" s="1255"/>
      <c r="Z94" s="1255"/>
      <c r="AA94" s="1255"/>
      <c r="AB94" s="1255"/>
      <c r="AC94" s="1255"/>
      <c r="AD94" s="1255"/>
      <c r="AE94" s="1255"/>
      <c r="AF94" s="1255"/>
      <c r="AG94" s="1255"/>
      <c r="AH94" s="1255"/>
      <c r="AI94" s="1255"/>
      <c r="AJ94" s="1255"/>
    </row>
    <row r="95" spans="1:36" ht="13.9" customHeight="1">
      <c r="A95" s="1265"/>
      <c r="B95" s="1265"/>
      <c r="C95" s="1269"/>
      <c r="D95" s="1269"/>
      <c r="E95" s="1269"/>
      <c r="F95" s="1269"/>
      <c r="G95" s="1269"/>
      <c r="H95" s="1268"/>
      <c r="I95" s="1268"/>
      <c r="J95" s="1268"/>
      <c r="K95" s="1268"/>
      <c r="L95" s="1268"/>
      <c r="M95" s="1268"/>
      <c r="N95" s="1268"/>
      <c r="O95" s="1268"/>
      <c r="P95" s="1268"/>
      <c r="Q95" s="1268"/>
      <c r="R95" s="1268"/>
      <c r="S95" s="1268"/>
      <c r="T95" s="1255"/>
      <c r="U95" s="1255"/>
      <c r="V95" s="1255"/>
      <c r="W95" s="1255"/>
      <c r="X95" s="1255"/>
      <c r="Y95" s="1255"/>
      <c r="Z95" s="1255"/>
      <c r="AA95" s="1255"/>
      <c r="AB95" s="1255"/>
      <c r="AC95" s="1255"/>
      <c r="AD95" s="1255"/>
      <c r="AE95" s="1255"/>
      <c r="AF95" s="1255"/>
      <c r="AG95" s="1255"/>
      <c r="AH95" s="1255"/>
      <c r="AI95" s="1255"/>
      <c r="AJ95" s="1255"/>
    </row>
    <row r="96" spans="1:36" ht="13.9" customHeight="1">
      <c r="A96" s="1265"/>
      <c r="B96" s="1265"/>
      <c r="C96" s="1269"/>
      <c r="D96" s="1269"/>
      <c r="E96" s="1269"/>
      <c r="F96" s="1269"/>
      <c r="G96" s="1269"/>
      <c r="H96" s="1268"/>
      <c r="I96" s="1268"/>
      <c r="J96" s="1268"/>
      <c r="K96" s="1268"/>
      <c r="L96" s="1268"/>
      <c r="M96" s="1268"/>
      <c r="N96" s="1268"/>
      <c r="O96" s="1268"/>
      <c r="P96" s="1268"/>
      <c r="Q96" s="1268"/>
      <c r="R96" s="1268"/>
      <c r="S96" s="1268"/>
      <c r="T96" s="1255"/>
      <c r="U96" s="1255"/>
      <c r="V96" s="1255"/>
      <c r="W96" s="1255"/>
      <c r="X96" s="1255"/>
      <c r="Y96" s="1255"/>
      <c r="Z96" s="1255"/>
      <c r="AA96" s="1255"/>
      <c r="AB96" s="1255"/>
      <c r="AC96" s="1255"/>
      <c r="AD96" s="1255"/>
      <c r="AE96" s="1255"/>
      <c r="AF96" s="1255"/>
      <c r="AG96" s="1255"/>
      <c r="AH96" s="1255"/>
      <c r="AI96" s="1255"/>
      <c r="AJ96" s="1255"/>
    </row>
    <row r="97" spans="1:36" ht="13.9" customHeight="1">
      <c r="A97" s="1265"/>
      <c r="B97" s="1265"/>
      <c r="C97" s="1269"/>
      <c r="D97" s="1269"/>
      <c r="E97" s="1269"/>
      <c r="F97" s="1269"/>
      <c r="G97" s="1269"/>
      <c r="H97" s="1268"/>
      <c r="I97" s="1268"/>
      <c r="J97" s="1268"/>
      <c r="K97" s="1268"/>
      <c r="L97" s="1268"/>
      <c r="M97" s="1268"/>
      <c r="N97" s="1268"/>
      <c r="O97" s="1268"/>
      <c r="P97" s="1268"/>
      <c r="Q97" s="1268"/>
      <c r="R97" s="1268"/>
      <c r="S97" s="1268"/>
      <c r="T97" s="1255"/>
      <c r="U97" s="1255"/>
      <c r="V97" s="1255"/>
      <c r="W97" s="1255"/>
      <c r="X97" s="1255"/>
      <c r="Y97" s="1255"/>
      <c r="Z97" s="1255"/>
      <c r="AA97" s="1255"/>
      <c r="AB97" s="1255"/>
      <c r="AC97" s="1255"/>
      <c r="AD97" s="1255"/>
      <c r="AE97" s="1255"/>
      <c r="AF97" s="1255"/>
      <c r="AG97" s="1255"/>
      <c r="AH97" s="1255"/>
      <c r="AI97" s="1255"/>
      <c r="AJ97" s="1255"/>
    </row>
    <row r="98" spans="1:36" ht="13.9" customHeight="1">
      <c r="A98" s="1265"/>
      <c r="B98" s="1265"/>
      <c r="C98" s="1269"/>
      <c r="D98" s="1269"/>
      <c r="E98" s="1269"/>
      <c r="F98" s="1269"/>
      <c r="G98" s="1269"/>
      <c r="H98" s="1268"/>
      <c r="I98" s="1268"/>
      <c r="J98" s="1268"/>
      <c r="K98" s="1268"/>
      <c r="L98" s="1268"/>
      <c r="M98" s="1268"/>
      <c r="N98" s="1268"/>
      <c r="O98" s="1268"/>
      <c r="P98" s="1268"/>
      <c r="Q98" s="1268"/>
      <c r="R98" s="1268"/>
      <c r="S98" s="1268"/>
      <c r="T98" s="1255"/>
      <c r="U98" s="1255"/>
      <c r="V98" s="1255"/>
      <c r="W98" s="1255"/>
      <c r="X98" s="1255"/>
      <c r="Y98" s="1255"/>
      <c r="Z98" s="1255"/>
      <c r="AA98" s="1255"/>
      <c r="AB98" s="1255"/>
      <c r="AC98" s="1255"/>
      <c r="AD98" s="1255"/>
      <c r="AE98" s="1255"/>
      <c r="AF98" s="1255"/>
      <c r="AG98" s="1255"/>
      <c r="AH98" s="1255"/>
      <c r="AI98" s="1255"/>
      <c r="AJ98" s="1255"/>
    </row>
    <row r="99" spans="1:36" ht="13.9" customHeight="1">
      <c r="A99" s="1265"/>
      <c r="B99" s="1265"/>
      <c r="C99" s="1269"/>
      <c r="D99" s="1269"/>
      <c r="E99" s="1269"/>
      <c r="F99" s="1269"/>
      <c r="G99" s="1269"/>
      <c r="H99" s="1268"/>
      <c r="I99" s="1268"/>
      <c r="J99" s="1268"/>
      <c r="K99" s="1268"/>
      <c r="L99" s="1268"/>
      <c r="M99" s="1268"/>
      <c r="N99" s="1268"/>
      <c r="O99" s="1268"/>
      <c r="P99" s="1268"/>
      <c r="Q99" s="1268"/>
      <c r="R99" s="1268"/>
      <c r="S99" s="1268"/>
      <c r="T99" s="1255"/>
      <c r="U99" s="1255"/>
      <c r="V99" s="1255"/>
      <c r="W99" s="1255"/>
      <c r="X99" s="1255"/>
      <c r="Y99" s="1255"/>
      <c r="Z99" s="1255"/>
      <c r="AA99" s="1255"/>
      <c r="AB99" s="1255"/>
      <c r="AC99" s="1255"/>
      <c r="AD99" s="1255"/>
      <c r="AE99" s="1255"/>
      <c r="AF99" s="1255"/>
      <c r="AG99" s="1255"/>
      <c r="AH99" s="1255"/>
      <c r="AI99" s="1255"/>
      <c r="AJ99" s="1255"/>
    </row>
    <row r="100" spans="1:36" ht="13.9" customHeight="1">
      <c r="A100" s="1265"/>
      <c r="B100" s="1265"/>
      <c r="C100" s="1269"/>
      <c r="D100" s="1269"/>
      <c r="E100" s="1269"/>
      <c r="F100" s="1269"/>
      <c r="G100" s="1269"/>
      <c r="H100" s="1268"/>
      <c r="I100" s="1268"/>
      <c r="J100" s="1268"/>
      <c r="K100" s="1268"/>
      <c r="L100" s="1268"/>
      <c r="M100" s="1268"/>
      <c r="N100" s="1268"/>
      <c r="O100" s="1268"/>
      <c r="P100" s="1268"/>
      <c r="Q100" s="1268"/>
      <c r="R100" s="1268"/>
      <c r="S100" s="1268"/>
      <c r="T100" s="1255"/>
      <c r="U100" s="1255"/>
      <c r="V100" s="1255"/>
      <c r="W100" s="1255"/>
      <c r="X100" s="1255"/>
      <c r="Y100" s="1255"/>
      <c r="Z100" s="1255"/>
      <c r="AA100" s="1255"/>
      <c r="AB100" s="1255"/>
      <c r="AC100" s="1255"/>
      <c r="AD100" s="1255"/>
      <c r="AE100" s="1255"/>
      <c r="AF100" s="1255"/>
      <c r="AG100" s="1255"/>
      <c r="AH100" s="1255"/>
      <c r="AI100" s="1255"/>
      <c r="AJ100" s="1255"/>
    </row>
    <row r="101" spans="1:36" ht="13.9" customHeight="1">
      <c r="A101" s="1265"/>
      <c r="B101" s="1265"/>
      <c r="C101" s="1269"/>
      <c r="D101" s="1269"/>
      <c r="E101" s="1269"/>
      <c r="F101" s="1269"/>
      <c r="G101" s="1269"/>
      <c r="H101" s="1268"/>
      <c r="I101" s="1268"/>
      <c r="J101" s="1268"/>
      <c r="K101" s="1268"/>
      <c r="L101" s="1268"/>
      <c r="M101" s="1268"/>
      <c r="N101" s="1268"/>
      <c r="O101" s="1268"/>
      <c r="P101" s="1268"/>
      <c r="Q101" s="1268"/>
      <c r="R101" s="1268"/>
      <c r="S101" s="1268"/>
      <c r="T101" s="1255"/>
      <c r="U101" s="1255"/>
      <c r="V101" s="1255"/>
      <c r="W101" s="1255"/>
      <c r="X101" s="1255"/>
      <c r="Y101" s="1255"/>
      <c r="Z101" s="1255"/>
      <c r="AA101" s="1255"/>
      <c r="AB101" s="1255"/>
      <c r="AC101" s="1255"/>
      <c r="AD101" s="1255"/>
      <c r="AE101" s="1255"/>
      <c r="AF101" s="1255"/>
      <c r="AG101" s="1255"/>
      <c r="AH101" s="1255"/>
      <c r="AI101" s="1255"/>
      <c r="AJ101" s="1255"/>
    </row>
    <row r="102" spans="1:36" ht="13.9" customHeight="1">
      <c r="A102" s="1265"/>
      <c r="B102" s="1265"/>
      <c r="C102" s="1269"/>
      <c r="D102" s="1269"/>
      <c r="E102" s="1269"/>
      <c r="F102" s="1269"/>
      <c r="G102" s="1269"/>
      <c r="H102" s="1268"/>
      <c r="I102" s="1268"/>
      <c r="J102" s="1268"/>
      <c r="K102" s="1268"/>
      <c r="L102" s="1268"/>
      <c r="M102" s="1268"/>
      <c r="N102" s="1268"/>
      <c r="O102" s="1268"/>
      <c r="P102" s="1268"/>
      <c r="Q102" s="1268"/>
      <c r="R102" s="1268"/>
      <c r="S102" s="1268"/>
      <c r="T102" s="1255"/>
      <c r="U102" s="1255"/>
      <c r="V102" s="1255"/>
      <c r="W102" s="1255"/>
      <c r="X102" s="1255"/>
      <c r="Y102" s="1255"/>
      <c r="Z102" s="1255"/>
      <c r="AA102" s="1255"/>
      <c r="AB102" s="1255"/>
      <c r="AC102" s="1255"/>
      <c r="AD102" s="1255"/>
      <c r="AE102" s="1255"/>
      <c r="AF102" s="1255"/>
      <c r="AG102" s="1255"/>
      <c r="AH102" s="1255"/>
      <c r="AI102" s="1255"/>
      <c r="AJ102" s="1255"/>
    </row>
    <row r="103" spans="1:36" ht="13.9" customHeight="1">
      <c r="A103" s="1265"/>
      <c r="B103" s="1265"/>
      <c r="C103" s="1269"/>
      <c r="D103" s="1269"/>
      <c r="E103" s="1269"/>
      <c r="F103" s="1269"/>
      <c r="G103" s="1269"/>
      <c r="H103" s="1268"/>
      <c r="I103" s="1268"/>
      <c r="J103" s="1268"/>
      <c r="K103" s="1268"/>
      <c r="L103" s="1268"/>
      <c r="M103" s="1268"/>
      <c r="N103" s="1268"/>
      <c r="O103" s="1268"/>
      <c r="P103" s="1268"/>
      <c r="Q103" s="1268"/>
      <c r="R103" s="1268"/>
      <c r="S103" s="1268"/>
      <c r="T103" s="1255"/>
      <c r="U103" s="1255"/>
      <c r="V103" s="1255"/>
      <c r="W103" s="1255"/>
      <c r="X103" s="1255"/>
      <c r="Y103" s="1255"/>
      <c r="Z103" s="1255"/>
      <c r="AA103" s="1255"/>
      <c r="AB103" s="1255"/>
      <c r="AC103" s="1255"/>
      <c r="AD103" s="1255"/>
      <c r="AE103" s="1255"/>
      <c r="AF103" s="1255"/>
      <c r="AG103" s="1255"/>
      <c r="AH103" s="1255"/>
      <c r="AI103" s="1255"/>
      <c r="AJ103" s="1255"/>
    </row>
    <row r="104" spans="1:36" ht="13.9" customHeight="1">
      <c r="A104" s="1265"/>
      <c r="B104" s="1265"/>
      <c r="C104" s="1269"/>
      <c r="D104" s="1269"/>
      <c r="E104" s="1269"/>
      <c r="F104" s="1269"/>
      <c r="G104" s="1269"/>
      <c r="H104" s="1268"/>
      <c r="I104" s="1268"/>
      <c r="J104" s="1268"/>
      <c r="K104" s="1268"/>
      <c r="L104" s="1268"/>
      <c r="M104" s="1268"/>
      <c r="N104" s="1268"/>
      <c r="O104" s="1268"/>
      <c r="P104" s="1268"/>
      <c r="Q104" s="1268"/>
      <c r="R104" s="1268"/>
      <c r="S104" s="1268"/>
      <c r="T104" s="1255"/>
      <c r="U104" s="1255"/>
      <c r="V104" s="1255"/>
      <c r="W104" s="1255"/>
      <c r="X104" s="1255"/>
      <c r="Y104" s="1255"/>
      <c r="Z104" s="1255"/>
      <c r="AA104" s="1255"/>
      <c r="AB104" s="1255"/>
      <c r="AC104" s="1255"/>
      <c r="AD104" s="1255"/>
      <c r="AE104" s="1255"/>
      <c r="AF104" s="1255"/>
      <c r="AG104" s="1255"/>
      <c r="AH104" s="1255"/>
      <c r="AI104" s="1255"/>
      <c r="AJ104" s="1255"/>
    </row>
    <row r="105" spans="1:36" ht="13.9" customHeight="1">
      <c r="A105" s="1265"/>
      <c r="B105" s="1265"/>
      <c r="C105" s="1269"/>
      <c r="D105" s="1269"/>
      <c r="E105" s="1269"/>
      <c r="F105" s="1269"/>
      <c r="G105" s="1269"/>
      <c r="H105" s="1268"/>
      <c r="I105" s="1268"/>
      <c r="J105" s="1268"/>
      <c r="K105" s="1268"/>
      <c r="L105" s="1268"/>
      <c r="M105" s="1268"/>
      <c r="N105" s="1268"/>
      <c r="O105" s="1268"/>
      <c r="P105" s="1268"/>
      <c r="Q105" s="1268"/>
      <c r="R105" s="1268"/>
      <c r="S105" s="1268"/>
      <c r="T105" s="1255"/>
      <c r="U105" s="1255"/>
      <c r="V105" s="1255"/>
      <c r="W105" s="1255"/>
      <c r="X105" s="1255"/>
      <c r="Y105" s="1255"/>
      <c r="Z105" s="1255"/>
      <c r="AA105" s="1255"/>
      <c r="AB105" s="1255"/>
      <c r="AC105" s="1255"/>
      <c r="AD105" s="1255"/>
      <c r="AE105" s="1255"/>
      <c r="AF105" s="1255"/>
      <c r="AG105" s="1255"/>
      <c r="AH105" s="1255"/>
      <c r="AI105" s="1255"/>
      <c r="AJ105" s="1255"/>
    </row>
    <row r="106" spans="1:36" ht="13.9" customHeight="1">
      <c r="A106" s="1265"/>
      <c r="B106" s="1265"/>
      <c r="C106" s="1269"/>
      <c r="D106" s="1269"/>
      <c r="E106" s="1269"/>
      <c r="F106" s="1269"/>
      <c r="G106" s="1269"/>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AE87:AJ87"/>
    <mergeCell ref="AE86:AJ86"/>
    <mergeCell ref="AE85:AJ85"/>
    <mergeCell ref="AE84:AJ84"/>
    <mergeCell ref="AE83:AJ83"/>
    <mergeCell ref="AE82:AJ82"/>
    <mergeCell ref="H84:S84"/>
    <mergeCell ref="H76:S76"/>
    <mergeCell ref="H77:S77"/>
    <mergeCell ref="T81:AD81"/>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4" tint="0.39997558519241921"/>
    <pageSetUpPr fitToPage="1"/>
  </sheetPr>
  <dimension ref="A1:AK277"/>
  <sheetViews>
    <sheetView view="pageBreakPreview" zoomScale="75" zoomScaleNormal="46" zoomScaleSheetLayoutView="75" zoomScalePageLayoutView="70" workbookViewId="0">
      <selection activeCell="G8" sqref="G8:G10"/>
    </sheetView>
  </sheetViews>
  <sheetFormatPr defaultColWidth="2.5" defaultRowHeight="13.5"/>
  <cols>
    <col min="1" max="1" width="5.5" customWidth="1"/>
    <col min="2" max="2" width="15.125" customWidth="1"/>
    <col min="3" max="3" width="16.5" style="53" customWidth="1"/>
    <col min="4" max="5" width="20.125" customWidth="1"/>
    <col min="6" max="6" width="28.125" customWidth="1"/>
    <col min="7" max="7" width="32.5" customWidth="1"/>
    <col min="8" max="8" width="4.75" customWidth="1"/>
    <col min="9" max="11" width="21.25" customWidth="1"/>
    <col min="12" max="12" width="8.625" customWidth="1"/>
    <col min="13" max="13" width="19" style="53" customWidth="1"/>
    <col min="14" max="14" width="9" style="385" customWidth="1"/>
    <col min="15" max="17" width="9" style="28" customWidth="1"/>
    <col min="18" max="18" width="10.625" customWidth="1"/>
    <col min="19" max="28" width="7" customWidth="1"/>
    <col min="29" max="29" width="14.5" customWidth="1"/>
    <col min="30" max="30" width="27.5" customWidth="1"/>
    <col min="31" max="31" width="18.5" hidden="1" customWidth="1"/>
    <col min="32" max="32" width="17.5" style="275"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5" t="s">
        <v>2562</v>
      </c>
      <c r="B1" s="59"/>
      <c r="C1" s="266"/>
      <c r="D1" s="265"/>
      <c r="E1" s="59"/>
      <c r="F1" s="59"/>
      <c r="G1" s="59"/>
      <c r="H1" s="59"/>
      <c r="I1" s="59"/>
      <c r="J1" s="268"/>
      <c r="K1" s="59"/>
      <c r="L1" s="269"/>
      <c r="M1" s="1363" t="s">
        <v>174</v>
      </c>
      <c r="N1" s="943"/>
      <c r="O1" s="1364"/>
      <c r="P1" s="1365" t="str">
        <f>IF(基本情報入力シート!AA16&lt;&gt;"", 基本情報入力シート!AA16, "")</f>
        <v>奈良県</v>
      </c>
      <c r="Q1" s="1366"/>
      <c r="R1" s="686"/>
      <c r="S1" s="685"/>
      <c r="T1" s="270"/>
      <c r="U1" s="270"/>
      <c r="V1" s="270"/>
      <c r="W1" s="270"/>
      <c r="X1" s="270"/>
      <c r="Y1" s="270"/>
      <c r="Z1" s="270"/>
      <c r="AA1" s="270" t="s">
        <v>2538</v>
      </c>
      <c r="AB1" s="270"/>
      <c r="AC1" s="270"/>
      <c r="AD1" s="92"/>
      <c r="AE1" s="92"/>
      <c r="AF1" s="842" t="s">
        <v>175</v>
      </c>
      <c r="AG1" s="842"/>
      <c r="AH1" s="842"/>
      <c r="AI1" s="842"/>
      <c r="AJ1" s="842"/>
    </row>
    <row r="2" spans="1:36" ht="21" customHeight="1" thickBot="1">
      <c r="A2" s="1327" t="str">
        <f>IF(AF2="加算様式を指定権者に提出",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268"/>
      <c r="M2" s="268"/>
      <c r="N2" s="268"/>
      <c r="O2" s="59"/>
      <c r="P2" s="59"/>
      <c r="Q2" s="59"/>
      <c r="R2" s="681"/>
      <c r="T2" s="270"/>
      <c r="U2" s="270"/>
      <c r="V2" s="270"/>
      <c r="W2" s="270"/>
      <c r="X2" s="270"/>
      <c r="Y2" s="270"/>
      <c r="Z2" s="270"/>
      <c r="AA2" s="270"/>
      <c r="AB2" s="270"/>
      <c r="AC2" s="270"/>
      <c r="AF2" s="842" t="str">
        <f>IF(基本情報入力シート!V14="", "", 基本情報入力シート!V14)</f>
        <v/>
      </c>
      <c r="AG2" s="842"/>
      <c r="AH2" s="842"/>
      <c r="AI2" s="842"/>
      <c r="AJ2" s="842"/>
    </row>
    <row r="3" spans="1:36" ht="31.15" customHeight="1" thickBot="1">
      <c r="A3" s="1341" t="s">
        <v>178</v>
      </c>
      <c r="B3" s="1342"/>
      <c r="C3" s="1343" t="str">
        <f>IF(基本情報入力シート!L22="", "", 基本情報入力シート!L22)</f>
        <v/>
      </c>
      <c r="D3" s="1344"/>
      <c r="E3" s="1344"/>
      <c r="F3" s="1345"/>
      <c r="G3" s="1362" t="s">
        <v>2564</v>
      </c>
      <c r="H3" s="1362"/>
      <c r="I3" s="1362"/>
      <c r="J3" s="1362"/>
      <c r="K3" s="1362"/>
      <c r="L3" s="1362"/>
      <c r="M3" s="1362"/>
      <c r="N3" s="1362"/>
      <c r="O3" s="1362"/>
      <c r="P3" s="1362"/>
      <c r="Q3" s="1362"/>
      <c r="R3" s="271"/>
      <c r="AF3" s="842"/>
      <c r="AG3" s="842"/>
      <c r="AH3" s="842"/>
      <c r="AI3" s="842"/>
      <c r="AJ3" s="842"/>
    </row>
    <row r="4" spans="1:36" ht="54.6" customHeight="1" thickBot="1">
      <c r="A4" s="238"/>
      <c r="B4" s="238"/>
      <c r="C4" s="272"/>
      <c r="D4" s="273"/>
      <c r="E4" s="273"/>
      <c r="F4" s="273"/>
      <c r="G4" s="1362"/>
      <c r="H4" s="1362"/>
      <c r="I4" s="1362"/>
      <c r="J4" s="1362"/>
      <c r="K4" s="1362"/>
      <c r="L4" s="1362"/>
      <c r="M4" s="1362"/>
      <c r="N4" s="1362"/>
      <c r="O4" s="1362"/>
      <c r="P4" s="1362"/>
      <c r="Q4" s="1362"/>
      <c r="R4" s="271"/>
    </row>
    <row r="5" spans="1:36" ht="43.9" customHeight="1" thickBot="1">
      <c r="A5" s="1346" t="s">
        <v>447</v>
      </c>
      <c r="B5" s="1346"/>
      <c r="C5" s="1346"/>
      <c r="D5" s="1346"/>
      <c r="E5" s="1347"/>
      <c r="F5" s="577">
        <f>IFERROR(SUM(M:M),"")</f>
        <v>0</v>
      </c>
      <c r="G5" s="1362"/>
      <c r="H5" s="1362"/>
      <c r="I5" s="1362"/>
      <c r="J5" s="1362"/>
      <c r="K5" s="1362"/>
      <c r="L5" s="1362"/>
      <c r="M5" s="1362"/>
      <c r="N5" s="1362"/>
      <c r="O5" s="1362"/>
      <c r="P5" s="1362"/>
      <c r="Q5" s="1362"/>
      <c r="R5" s="271"/>
    </row>
    <row r="6" spans="1:36" ht="43.9" customHeight="1" thickBot="1">
      <c r="A6" s="1360" t="s">
        <v>448</v>
      </c>
      <c r="B6" s="1361"/>
      <c r="C6" s="1361"/>
      <c r="D6" s="1361"/>
      <c r="E6" s="1361"/>
      <c r="F6" s="578">
        <f>IF(C3="", 0, IF(P1="", "提出先未選択", SUMIF(D:D, P1, M:M)))</f>
        <v>0</v>
      </c>
      <c r="G6" s="1362"/>
      <c r="H6" s="1362"/>
      <c r="I6" s="1362"/>
      <c r="J6" s="1362"/>
      <c r="K6" s="1362"/>
      <c r="L6" s="1362"/>
      <c r="M6" s="1362"/>
      <c r="N6" s="1362"/>
      <c r="O6" s="1362"/>
      <c r="P6" s="1362"/>
      <c r="Q6" s="1362"/>
      <c r="R6" s="271"/>
    </row>
    <row r="7" spans="1:36" ht="32.450000000000003"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48" t="s">
        <v>449</v>
      </c>
      <c r="B8" s="1351" t="s">
        <v>450</v>
      </c>
      <c r="C8" s="1354" t="s">
        <v>36</v>
      </c>
      <c r="D8" s="1337" t="s">
        <v>37</v>
      </c>
      <c r="E8" s="1338"/>
      <c r="F8" s="1357" t="s">
        <v>346</v>
      </c>
      <c r="G8" s="1334" t="s">
        <v>39</v>
      </c>
      <c r="H8" s="1331" t="s">
        <v>40</v>
      </c>
      <c r="I8" s="1354" t="s">
        <v>451</v>
      </c>
      <c r="J8" s="1367" t="s">
        <v>452</v>
      </c>
      <c r="K8" s="1370" t="s">
        <v>453</v>
      </c>
      <c r="L8" s="1373" t="s">
        <v>454</v>
      </c>
      <c r="M8" s="1328" t="s">
        <v>455</v>
      </c>
      <c r="N8" s="1376" t="s">
        <v>2565</v>
      </c>
      <c r="O8" s="1377"/>
      <c r="P8" s="1377"/>
      <c r="Q8" s="1378"/>
      <c r="R8" s="1382"/>
      <c r="S8" s="691"/>
      <c r="T8" s="681"/>
      <c r="U8" s="681"/>
      <c r="V8" s="681"/>
      <c r="W8" s="681"/>
      <c r="X8" s="681"/>
      <c r="Y8" s="681"/>
      <c r="Z8" s="681"/>
      <c r="AA8" s="681"/>
      <c r="AB8" s="681"/>
      <c r="AC8" s="681"/>
      <c r="AD8" s="139"/>
      <c r="AE8" s="139"/>
      <c r="AF8" s="278"/>
    </row>
    <row r="9" spans="1:36" ht="82.9" customHeight="1" thickBot="1">
      <c r="A9" s="1349"/>
      <c r="B9" s="1352"/>
      <c r="C9" s="1355"/>
      <c r="D9" s="1339"/>
      <c r="E9" s="1340"/>
      <c r="F9" s="1358"/>
      <c r="G9" s="1335"/>
      <c r="H9" s="1332"/>
      <c r="I9" s="1355"/>
      <c r="J9" s="1368"/>
      <c r="K9" s="1371"/>
      <c r="L9" s="1374"/>
      <c r="M9" s="1329"/>
      <c r="N9" s="1379"/>
      <c r="O9" s="1380"/>
      <c r="P9" s="1380"/>
      <c r="Q9" s="1381"/>
      <c r="R9" s="1383"/>
      <c r="S9" s="688"/>
      <c r="T9" s="689"/>
      <c r="U9" s="689"/>
      <c r="V9" s="689"/>
      <c r="W9" s="689"/>
      <c r="X9" s="689"/>
      <c r="Y9" s="689"/>
      <c r="Z9" s="689"/>
      <c r="AA9" s="689"/>
      <c r="AB9" s="689"/>
      <c r="AC9" s="689"/>
      <c r="AD9" s="139"/>
      <c r="AE9" s="139"/>
      <c r="AF9" s="278"/>
    </row>
    <row r="10" spans="1:36" ht="60" customHeight="1" thickBot="1">
      <c r="A10" s="1350"/>
      <c r="B10" s="1353"/>
      <c r="C10" s="1356"/>
      <c r="D10" s="687" t="s">
        <v>2537</v>
      </c>
      <c r="E10" s="279" t="s">
        <v>47</v>
      </c>
      <c r="F10" s="1359"/>
      <c r="G10" s="1336"/>
      <c r="H10" s="1333"/>
      <c r="I10" s="1356"/>
      <c r="J10" s="1369"/>
      <c r="K10" s="1372"/>
      <c r="L10" s="1375"/>
      <c r="M10" s="1330"/>
      <c r="N10" s="280" t="s">
        <v>456</v>
      </c>
      <c r="O10" s="280" t="s">
        <v>457</v>
      </c>
      <c r="P10" s="280" t="s">
        <v>458</v>
      </c>
      <c r="Q10" s="280" t="s">
        <v>459</v>
      </c>
      <c r="R10" s="690" t="str">
        <f>IF(C3="", "", IF(AND(COUNTA(基本情報入力シート!X40:X139)=COUNTA(基本情報入力シート!AE40:AE139), COUNTIF(I11:I110, "○")=COUNTIF(AF11:AF110, "○")), "○","×"))</f>
        <v/>
      </c>
      <c r="S10" s="1384" t="s">
        <v>2539</v>
      </c>
      <c r="T10" s="1385"/>
      <c r="U10" s="1385"/>
      <c r="V10" s="1385"/>
      <c r="W10" s="1385"/>
      <c r="X10" s="1385"/>
      <c r="Y10" s="1385"/>
      <c r="Z10" s="1385"/>
      <c r="AA10" s="1385"/>
      <c r="AB10" s="1385"/>
      <c r="AC10" s="1386"/>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205" t="str">
        <f t="shared" ref="S11:S42" si="1">IF(AND(M11&lt;&gt;"",AF11="×"),"！複数の交付対象月を選んでいる、交付対象月が選ばれていない又は補助金を申請予定でないのに交付対象月が選ばれています。", "")</f>
        <v/>
      </c>
      <c r="T11" s="1205"/>
      <c r="U11" s="1205"/>
      <c r="V11" s="1205"/>
      <c r="W11" s="1205"/>
      <c r="X11" s="1205"/>
      <c r="Y11" s="1205"/>
      <c r="Z11" s="1205"/>
      <c r="AA11" s="1205"/>
      <c r="AB11" s="1205"/>
      <c r="AC11" s="120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205" t="str">
        <f t="shared" si="1"/>
        <v/>
      </c>
      <c r="T12" s="1205"/>
      <c r="U12" s="1205"/>
      <c r="V12" s="1205"/>
      <c r="W12" s="1205"/>
      <c r="X12" s="1205"/>
      <c r="Y12" s="1205"/>
      <c r="Z12" s="1205"/>
      <c r="AA12" s="1205"/>
      <c r="AB12" s="1205"/>
      <c r="AC12" s="120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205" t="str">
        <f t="shared" si="1"/>
        <v/>
      </c>
      <c r="T13" s="1205"/>
      <c r="U13" s="1205"/>
      <c r="V13" s="1205"/>
      <c r="W13" s="1205"/>
      <c r="X13" s="1205"/>
      <c r="Y13" s="1205"/>
      <c r="Z13" s="1205"/>
      <c r="AA13" s="1205"/>
      <c r="AB13" s="1205"/>
      <c r="AC13" s="120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205" t="str">
        <f t="shared" si="1"/>
        <v/>
      </c>
      <c r="T14" s="1205"/>
      <c r="U14" s="1205"/>
      <c r="V14" s="1205"/>
      <c r="W14" s="1205"/>
      <c r="X14" s="1205"/>
      <c r="Y14" s="1205"/>
      <c r="Z14" s="1205"/>
      <c r="AA14" s="1205"/>
      <c r="AB14" s="1205"/>
      <c r="AC14" s="120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205" t="str">
        <f t="shared" si="1"/>
        <v/>
      </c>
      <c r="T15" s="1205"/>
      <c r="U15" s="1205"/>
      <c r="V15" s="1205"/>
      <c r="W15" s="1205"/>
      <c r="X15" s="1205"/>
      <c r="Y15" s="1205"/>
      <c r="Z15" s="1205"/>
      <c r="AA15" s="1205"/>
      <c r="AB15" s="1205"/>
      <c r="AC15" s="120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205" t="str">
        <f t="shared" si="1"/>
        <v/>
      </c>
      <c r="T16" s="1205"/>
      <c r="U16" s="1205"/>
      <c r="V16" s="1205"/>
      <c r="W16" s="1205"/>
      <c r="X16" s="1205"/>
      <c r="Y16" s="1205"/>
      <c r="Z16" s="1205"/>
      <c r="AA16" s="1205"/>
      <c r="AB16" s="1205"/>
      <c r="AC16" s="120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205" t="str">
        <f t="shared" si="1"/>
        <v/>
      </c>
      <c r="T17" s="1205"/>
      <c r="U17" s="1205"/>
      <c r="V17" s="1205"/>
      <c r="W17" s="1205"/>
      <c r="X17" s="1205"/>
      <c r="Y17" s="1205"/>
      <c r="Z17" s="1205"/>
      <c r="AA17" s="1205"/>
      <c r="AB17" s="1205"/>
      <c r="AC17" s="120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205" t="str">
        <f t="shared" si="1"/>
        <v/>
      </c>
      <c r="T18" s="1205"/>
      <c r="U18" s="1205"/>
      <c r="V18" s="1205"/>
      <c r="W18" s="1205"/>
      <c r="X18" s="1205"/>
      <c r="Y18" s="1205"/>
      <c r="Z18" s="1205"/>
      <c r="AA18" s="1205"/>
      <c r="AB18" s="1205"/>
      <c r="AC18" s="120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205" t="str">
        <f t="shared" si="1"/>
        <v/>
      </c>
      <c r="T19" s="1205"/>
      <c r="U19" s="1205"/>
      <c r="V19" s="1205"/>
      <c r="W19" s="1205"/>
      <c r="X19" s="1205"/>
      <c r="Y19" s="1205"/>
      <c r="Z19" s="1205"/>
      <c r="AA19" s="1205"/>
      <c r="AB19" s="1205"/>
      <c r="AC19" s="120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205" t="str">
        <f t="shared" si="1"/>
        <v/>
      </c>
      <c r="T20" s="1205"/>
      <c r="U20" s="1205"/>
      <c r="V20" s="1205"/>
      <c r="W20" s="1205"/>
      <c r="X20" s="1205"/>
      <c r="Y20" s="1205"/>
      <c r="Z20" s="1205"/>
      <c r="AA20" s="1205"/>
      <c r="AB20" s="1205"/>
      <c r="AC20" s="120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205" t="str">
        <f t="shared" si="1"/>
        <v/>
      </c>
      <c r="T21" s="1205"/>
      <c r="U21" s="1205"/>
      <c r="V21" s="1205"/>
      <c r="W21" s="1205"/>
      <c r="X21" s="1205"/>
      <c r="Y21" s="1205"/>
      <c r="Z21" s="1205"/>
      <c r="AA21" s="1205"/>
      <c r="AB21" s="1205"/>
      <c r="AC21" s="120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205" t="str">
        <f t="shared" si="1"/>
        <v/>
      </c>
      <c r="T22" s="1205"/>
      <c r="U22" s="1205"/>
      <c r="V22" s="1205"/>
      <c r="W22" s="1205"/>
      <c r="X22" s="1205"/>
      <c r="Y22" s="1205"/>
      <c r="Z22" s="1205"/>
      <c r="AA22" s="1205"/>
      <c r="AB22" s="1205"/>
      <c r="AC22" s="120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205" t="str">
        <f t="shared" si="1"/>
        <v/>
      </c>
      <c r="T23" s="1205"/>
      <c r="U23" s="1205"/>
      <c r="V23" s="1205"/>
      <c r="W23" s="1205"/>
      <c r="X23" s="1205"/>
      <c r="Y23" s="1205"/>
      <c r="Z23" s="1205"/>
      <c r="AA23" s="1205"/>
      <c r="AB23" s="1205"/>
      <c r="AC23" s="120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205" t="str">
        <f t="shared" si="1"/>
        <v/>
      </c>
      <c r="T24" s="1205"/>
      <c r="U24" s="1205"/>
      <c r="V24" s="1205"/>
      <c r="W24" s="1205"/>
      <c r="X24" s="1205"/>
      <c r="Y24" s="1205"/>
      <c r="Z24" s="1205"/>
      <c r="AA24" s="1205"/>
      <c r="AB24" s="1205"/>
      <c r="AC24" s="120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205" t="str">
        <f t="shared" si="1"/>
        <v/>
      </c>
      <c r="T25" s="1205"/>
      <c r="U25" s="1205"/>
      <c r="V25" s="1205"/>
      <c r="W25" s="1205"/>
      <c r="X25" s="1205"/>
      <c r="Y25" s="1205"/>
      <c r="Z25" s="1205"/>
      <c r="AA25" s="1205"/>
      <c r="AB25" s="1205"/>
      <c r="AC25" s="120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205" t="str">
        <f t="shared" si="1"/>
        <v/>
      </c>
      <c r="T26" s="1205"/>
      <c r="U26" s="1205"/>
      <c r="V26" s="1205"/>
      <c r="W26" s="1205"/>
      <c r="X26" s="1205"/>
      <c r="Y26" s="1205"/>
      <c r="Z26" s="1205"/>
      <c r="AA26" s="1205"/>
      <c r="AB26" s="1205"/>
      <c r="AC26" s="120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205" t="str">
        <f t="shared" si="1"/>
        <v/>
      </c>
      <c r="T27" s="1205"/>
      <c r="U27" s="1205"/>
      <c r="V27" s="1205"/>
      <c r="W27" s="1205"/>
      <c r="X27" s="1205"/>
      <c r="Y27" s="1205"/>
      <c r="Z27" s="1205"/>
      <c r="AA27" s="1205"/>
      <c r="AB27" s="1205"/>
      <c r="AC27" s="120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205" t="str">
        <f t="shared" si="1"/>
        <v/>
      </c>
      <c r="T28" s="1205"/>
      <c r="U28" s="1205"/>
      <c r="V28" s="1205"/>
      <c r="W28" s="1205"/>
      <c r="X28" s="1205"/>
      <c r="Y28" s="1205"/>
      <c r="Z28" s="1205"/>
      <c r="AA28" s="1205"/>
      <c r="AB28" s="1205"/>
      <c r="AC28" s="120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205" t="str">
        <f t="shared" si="1"/>
        <v/>
      </c>
      <c r="T29" s="1205"/>
      <c r="U29" s="1205"/>
      <c r="V29" s="1205"/>
      <c r="W29" s="1205"/>
      <c r="X29" s="1205"/>
      <c r="Y29" s="1205"/>
      <c r="Z29" s="1205"/>
      <c r="AA29" s="1205"/>
      <c r="AB29" s="1205"/>
      <c r="AC29" s="120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205" t="str">
        <f t="shared" si="1"/>
        <v/>
      </c>
      <c r="T30" s="1205"/>
      <c r="U30" s="1205"/>
      <c r="V30" s="1205"/>
      <c r="W30" s="1205"/>
      <c r="X30" s="1205"/>
      <c r="Y30" s="1205"/>
      <c r="Z30" s="1205"/>
      <c r="AA30" s="1205"/>
      <c r="AB30" s="1205"/>
      <c r="AC30" s="120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205" t="str">
        <f t="shared" si="1"/>
        <v/>
      </c>
      <c r="T31" s="1205"/>
      <c r="U31" s="1205"/>
      <c r="V31" s="1205"/>
      <c r="W31" s="1205"/>
      <c r="X31" s="1205"/>
      <c r="Y31" s="1205"/>
      <c r="Z31" s="1205"/>
      <c r="AA31" s="1205"/>
      <c r="AB31" s="1205"/>
      <c r="AC31" s="120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205" t="str">
        <f t="shared" si="1"/>
        <v/>
      </c>
      <c r="T32" s="1205"/>
      <c r="U32" s="1205"/>
      <c r="V32" s="1205"/>
      <c r="W32" s="1205"/>
      <c r="X32" s="1205"/>
      <c r="Y32" s="1205"/>
      <c r="Z32" s="1205"/>
      <c r="AA32" s="1205"/>
      <c r="AB32" s="1205"/>
      <c r="AC32" s="120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205" t="str">
        <f t="shared" si="1"/>
        <v/>
      </c>
      <c r="T33" s="1205"/>
      <c r="U33" s="1205"/>
      <c r="V33" s="1205"/>
      <c r="W33" s="1205"/>
      <c r="X33" s="1205"/>
      <c r="Y33" s="1205"/>
      <c r="Z33" s="1205"/>
      <c r="AA33" s="1205"/>
      <c r="AB33" s="1205"/>
      <c r="AC33" s="120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205" t="str">
        <f t="shared" si="1"/>
        <v/>
      </c>
      <c r="T34" s="1205"/>
      <c r="U34" s="1205"/>
      <c r="V34" s="1205"/>
      <c r="W34" s="1205"/>
      <c r="X34" s="1205"/>
      <c r="Y34" s="1205"/>
      <c r="Z34" s="1205"/>
      <c r="AA34" s="1205"/>
      <c r="AB34" s="1205"/>
      <c r="AC34" s="120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205" t="str">
        <f t="shared" si="1"/>
        <v/>
      </c>
      <c r="T35" s="1205"/>
      <c r="U35" s="1205"/>
      <c r="V35" s="1205"/>
      <c r="W35" s="1205"/>
      <c r="X35" s="1205"/>
      <c r="Y35" s="1205"/>
      <c r="Z35" s="1205"/>
      <c r="AA35" s="1205"/>
      <c r="AB35" s="1205"/>
      <c r="AC35" s="120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205" t="str">
        <f t="shared" si="1"/>
        <v/>
      </c>
      <c r="T36" s="1205"/>
      <c r="U36" s="1205"/>
      <c r="V36" s="1205"/>
      <c r="W36" s="1205"/>
      <c r="X36" s="1205"/>
      <c r="Y36" s="1205"/>
      <c r="Z36" s="1205"/>
      <c r="AA36" s="1205"/>
      <c r="AB36" s="1205"/>
      <c r="AC36" s="120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205" t="str">
        <f t="shared" si="1"/>
        <v/>
      </c>
      <c r="T37" s="1205"/>
      <c r="U37" s="1205"/>
      <c r="V37" s="1205"/>
      <c r="W37" s="1205"/>
      <c r="X37" s="1205"/>
      <c r="Y37" s="1205"/>
      <c r="Z37" s="1205"/>
      <c r="AA37" s="1205"/>
      <c r="AB37" s="1205"/>
      <c r="AC37" s="120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205" t="str">
        <f t="shared" si="1"/>
        <v/>
      </c>
      <c r="T38" s="1205"/>
      <c r="U38" s="1205"/>
      <c r="V38" s="1205"/>
      <c r="W38" s="1205"/>
      <c r="X38" s="1205"/>
      <c r="Y38" s="1205"/>
      <c r="Z38" s="1205"/>
      <c r="AA38" s="1205"/>
      <c r="AB38" s="1205"/>
      <c r="AC38" s="120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205" t="str">
        <f t="shared" si="1"/>
        <v/>
      </c>
      <c r="T39" s="1205"/>
      <c r="U39" s="1205"/>
      <c r="V39" s="1205"/>
      <c r="W39" s="1205"/>
      <c r="X39" s="1205"/>
      <c r="Y39" s="1205"/>
      <c r="Z39" s="1205"/>
      <c r="AA39" s="1205"/>
      <c r="AB39" s="1205"/>
      <c r="AC39" s="120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205" t="str">
        <f t="shared" si="1"/>
        <v/>
      </c>
      <c r="T40" s="1205"/>
      <c r="U40" s="1205"/>
      <c r="V40" s="1205"/>
      <c r="W40" s="1205"/>
      <c r="X40" s="1205"/>
      <c r="Y40" s="1205"/>
      <c r="Z40" s="1205"/>
      <c r="AA40" s="1205"/>
      <c r="AB40" s="1205"/>
      <c r="AC40" s="120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205" t="str">
        <f t="shared" si="1"/>
        <v/>
      </c>
      <c r="T41" s="1205"/>
      <c r="U41" s="1205"/>
      <c r="V41" s="1205"/>
      <c r="W41" s="1205"/>
      <c r="X41" s="1205"/>
      <c r="Y41" s="1205"/>
      <c r="Z41" s="1205"/>
      <c r="AA41" s="1205"/>
      <c r="AB41" s="1205"/>
      <c r="AC41" s="120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205" t="str">
        <f t="shared" si="1"/>
        <v/>
      </c>
      <c r="T42" s="1205"/>
      <c r="U42" s="1205"/>
      <c r="V42" s="1205"/>
      <c r="W42" s="1205"/>
      <c r="X42" s="1205"/>
      <c r="Y42" s="1205"/>
      <c r="Z42" s="1205"/>
      <c r="AA42" s="1205"/>
      <c r="AB42" s="1205"/>
      <c r="AC42" s="120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205" t="str">
        <f t="shared" ref="S43:S74" si="6">IF(AND(M43&lt;&gt;"",AF43="×"),"！複数の交付対象月を選んでいる、交付対象月が選ばれていない又は補助金を申請予定でないのに交付対象月が選ばれています。", "")</f>
        <v/>
      </c>
      <c r="T43" s="1205"/>
      <c r="U43" s="1205"/>
      <c r="V43" s="1205"/>
      <c r="W43" s="1205"/>
      <c r="X43" s="1205"/>
      <c r="Y43" s="1205"/>
      <c r="Z43" s="1205"/>
      <c r="AA43" s="1205"/>
      <c r="AB43" s="1205"/>
      <c r="AC43" s="120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205" t="str">
        <f t="shared" si="6"/>
        <v/>
      </c>
      <c r="T44" s="1205"/>
      <c r="U44" s="1205"/>
      <c r="V44" s="1205"/>
      <c r="W44" s="1205"/>
      <c r="X44" s="1205"/>
      <c r="Y44" s="1205"/>
      <c r="Z44" s="1205"/>
      <c r="AA44" s="1205"/>
      <c r="AB44" s="1205"/>
      <c r="AC44" s="120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205" t="str">
        <f t="shared" si="6"/>
        <v/>
      </c>
      <c r="T45" s="1205"/>
      <c r="U45" s="1205"/>
      <c r="V45" s="1205"/>
      <c r="W45" s="1205"/>
      <c r="X45" s="1205"/>
      <c r="Y45" s="1205"/>
      <c r="Z45" s="1205"/>
      <c r="AA45" s="1205"/>
      <c r="AB45" s="1205"/>
      <c r="AC45" s="120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205" t="str">
        <f t="shared" si="6"/>
        <v/>
      </c>
      <c r="T46" s="1205"/>
      <c r="U46" s="1205"/>
      <c r="V46" s="1205"/>
      <c r="W46" s="1205"/>
      <c r="X46" s="1205"/>
      <c r="Y46" s="1205"/>
      <c r="Z46" s="1205"/>
      <c r="AA46" s="1205"/>
      <c r="AB46" s="1205"/>
      <c r="AC46" s="120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205" t="str">
        <f t="shared" si="6"/>
        <v/>
      </c>
      <c r="T47" s="1205"/>
      <c r="U47" s="1205"/>
      <c r="V47" s="1205"/>
      <c r="W47" s="1205"/>
      <c r="X47" s="1205"/>
      <c r="Y47" s="1205"/>
      <c r="Z47" s="1205"/>
      <c r="AA47" s="1205"/>
      <c r="AB47" s="1205"/>
      <c r="AC47" s="120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205" t="str">
        <f t="shared" si="6"/>
        <v/>
      </c>
      <c r="T48" s="1205"/>
      <c r="U48" s="1205"/>
      <c r="V48" s="1205"/>
      <c r="W48" s="1205"/>
      <c r="X48" s="1205"/>
      <c r="Y48" s="1205"/>
      <c r="Z48" s="1205"/>
      <c r="AA48" s="1205"/>
      <c r="AB48" s="1205"/>
      <c r="AC48" s="120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205" t="str">
        <f t="shared" si="6"/>
        <v/>
      </c>
      <c r="T49" s="1205"/>
      <c r="U49" s="1205"/>
      <c r="V49" s="1205"/>
      <c r="W49" s="1205"/>
      <c r="X49" s="1205"/>
      <c r="Y49" s="1205"/>
      <c r="Z49" s="1205"/>
      <c r="AA49" s="1205"/>
      <c r="AB49" s="1205"/>
      <c r="AC49" s="120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205" t="str">
        <f t="shared" si="6"/>
        <v/>
      </c>
      <c r="T50" s="1205"/>
      <c r="U50" s="1205"/>
      <c r="V50" s="1205"/>
      <c r="W50" s="1205"/>
      <c r="X50" s="1205"/>
      <c r="Y50" s="1205"/>
      <c r="Z50" s="1205"/>
      <c r="AA50" s="1205"/>
      <c r="AB50" s="1205"/>
      <c r="AC50" s="120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205" t="str">
        <f t="shared" si="6"/>
        <v/>
      </c>
      <c r="T51" s="1205"/>
      <c r="U51" s="1205"/>
      <c r="V51" s="1205"/>
      <c r="W51" s="1205"/>
      <c r="X51" s="1205"/>
      <c r="Y51" s="1205"/>
      <c r="Z51" s="1205"/>
      <c r="AA51" s="1205"/>
      <c r="AB51" s="1205"/>
      <c r="AC51" s="120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205" t="str">
        <f t="shared" si="6"/>
        <v/>
      </c>
      <c r="T52" s="1205"/>
      <c r="U52" s="1205"/>
      <c r="V52" s="1205"/>
      <c r="W52" s="1205"/>
      <c r="X52" s="1205"/>
      <c r="Y52" s="1205"/>
      <c r="Z52" s="1205"/>
      <c r="AA52" s="1205"/>
      <c r="AB52" s="1205"/>
      <c r="AC52" s="120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205" t="str">
        <f t="shared" si="6"/>
        <v/>
      </c>
      <c r="T53" s="1205"/>
      <c r="U53" s="1205"/>
      <c r="V53" s="1205"/>
      <c r="W53" s="1205"/>
      <c r="X53" s="1205"/>
      <c r="Y53" s="1205"/>
      <c r="Z53" s="1205"/>
      <c r="AA53" s="1205"/>
      <c r="AB53" s="1205"/>
      <c r="AC53" s="120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205" t="str">
        <f t="shared" si="6"/>
        <v/>
      </c>
      <c r="T54" s="1205"/>
      <c r="U54" s="1205"/>
      <c r="V54" s="1205"/>
      <c r="W54" s="1205"/>
      <c r="X54" s="1205"/>
      <c r="Y54" s="1205"/>
      <c r="Z54" s="1205"/>
      <c r="AA54" s="1205"/>
      <c r="AB54" s="1205"/>
      <c r="AC54" s="120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205" t="str">
        <f t="shared" si="6"/>
        <v/>
      </c>
      <c r="T55" s="1205"/>
      <c r="U55" s="1205"/>
      <c r="V55" s="1205"/>
      <c r="W55" s="1205"/>
      <c r="X55" s="1205"/>
      <c r="Y55" s="1205"/>
      <c r="Z55" s="1205"/>
      <c r="AA55" s="1205"/>
      <c r="AB55" s="1205"/>
      <c r="AC55" s="120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205" t="str">
        <f t="shared" si="6"/>
        <v/>
      </c>
      <c r="T56" s="1205"/>
      <c r="U56" s="1205"/>
      <c r="V56" s="1205"/>
      <c r="W56" s="1205"/>
      <c r="X56" s="1205"/>
      <c r="Y56" s="1205"/>
      <c r="Z56" s="1205"/>
      <c r="AA56" s="1205"/>
      <c r="AB56" s="1205"/>
      <c r="AC56" s="120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205" t="str">
        <f t="shared" si="6"/>
        <v/>
      </c>
      <c r="T57" s="1205"/>
      <c r="U57" s="1205"/>
      <c r="V57" s="1205"/>
      <c r="W57" s="1205"/>
      <c r="X57" s="1205"/>
      <c r="Y57" s="1205"/>
      <c r="Z57" s="1205"/>
      <c r="AA57" s="1205"/>
      <c r="AB57" s="1205"/>
      <c r="AC57" s="120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205" t="str">
        <f t="shared" si="6"/>
        <v/>
      </c>
      <c r="T58" s="1205"/>
      <c r="U58" s="1205"/>
      <c r="V58" s="1205"/>
      <c r="W58" s="1205"/>
      <c r="X58" s="1205"/>
      <c r="Y58" s="1205"/>
      <c r="Z58" s="1205"/>
      <c r="AA58" s="1205"/>
      <c r="AB58" s="1205"/>
      <c r="AC58" s="120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205" t="str">
        <f t="shared" si="6"/>
        <v/>
      </c>
      <c r="T59" s="1205"/>
      <c r="U59" s="1205"/>
      <c r="V59" s="1205"/>
      <c r="W59" s="1205"/>
      <c r="X59" s="1205"/>
      <c r="Y59" s="1205"/>
      <c r="Z59" s="1205"/>
      <c r="AA59" s="1205"/>
      <c r="AB59" s="1205"/>
      <c r="AC59" s="120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205" t="str">
        <f t="shared" si="6"/>
        <v/>
      </c>
      <c r="T60" s="1205"/>
      <c r="U60" s="1205"/>
      <c r="V60" s="1205"/>
      <c r="W60" s="1205"/>
      <c r="X60" s="1205"/>
      <c r="Y60" s="1205"/>
      <c r="Z60" s="1205"/>
      <c r="AA60" s="1205"/>
      <c r="AB60" s="1205"/>
      <c r="AC60" s="120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205" t="str">
        <f t="shared" si="6"/>
        <v/>
      </c>
      <c r="T61" s="1205"/>
      <c r="U61" s="1205"/>
      <c r="V61" s="1205"/>
      <c r="W61" s="1205"/>
      <c r="X61" s="1205"/>
      <c r="Y61" s="1205"/>
      <c r="Z61" s="1205"/>
      <c r="AA61" s="1205"/>
      <c r="AB61" s="1205"/>
      <c r="AC61" s="120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205" t="str">
        <f t="shared" si="6"/>
        <v/>
      </c>
      <c r="T62" s="1205"/>
      <c r="U62" s="1205"/>
      <c r="V62" s="1205"/>
      <c r="W62" s="1205"/>
      <c r="X62" s="1205"/>
      <c r="Y62" s="1205"/>
      <c r="Z62" s="1205"/>
      <c r="AA62" s="1205"/>
      <c r="AB62" s="1205"/>
      <c r="AC62" s="120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205" t="str">
        <f t="shared" si="6"/>
        <v/>
      </c>
      <c r="T63" s="1205"/>
      <c r="U63" s="1205"/>
      <c r="V63" s="1205"/>
      <c r="W63" s="1205"/>
      <c r="X63" s="1205"/>
      <c r="Y63" s="1205"/>
      <c r="Z63" s="1205"/>
      <c r="AA63" s="1205"/>
      <c r="AB63" s="1205"/>
      <c r="AC63" s="120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205" t="str">
        <f t="shared" si="6"/>
        <v/>
      </c>
      <c r="T64" s="1205"/>
      <c r="U64" s="1205"/>
      <c r="V64" s="1205"/>
      <c r="W64" s="1205"/>
      <c r="X64" s="1205"/>
      <c r="Y64" s="1205"/>
      <c r="Z64" s="1205"/>
      <c r="AA64" s="1205"/>
      <c r="AB64" s="1205"/>
      <c r="AC64" s="120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205" t="str">
        <f t="shared" si="6"/>
        <v/>
      </c>
      <c r="T65" s="1205"/>
      <c r="U65" s="1205"/>
      <c r="V65" s="1205"/>
      <c r="W65" s="1205"/>
      <c r="X65" s="1205"/>
      <c r="Y65" s="1205"/>
      <c r="Z65" s="1205"/>
      <c r="AA65" s="1205"/>
      <c r="AB65" s="1205"/>
      <c r="AC65" s="120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205" t="str">
        <f t="shared" si="6"/>
        <v/>
      </c>
      <c r="T66" s="1205"/>
      <c r="U66" s="1205"/>
      <c r="V66" s="1205"/>
      <c r="W66" s="1205"/>
      <c r="X66" s="1205"/>
      <c r="Y66" s="1205"/>
      <c r="Z66" s="1205"/>
      <c r="AA66" s="1205"/>
      <c r="AB66" s="1205"/>
      <c r="AC66" s="120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205" t="str">
        <f t="shared" si="6"/>
        <v/>
      </c>
      <c r="T67" s="1205"/>
      <c r="U67" s="1205"/>
      <c r="V67" s="1205"/>
      <c r="W67" s="1205"/>
      <c r="X67" s="1205"/>
      <c r="Y67" s="1205"/>
      <c r="Z67" s="1205"/>
      <c r="AA67" s="1205"/>
      <c r="AB67" s="1205"/>
      <c r="AC67" s="120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205" t="str">
        <f t="shared" si="6"/>
        <v/>
      </c>
      <c r="T68" s="1205"/>
      <c r="U68" s="1205"/>
      <c r="V68" s="1205"/>
      <c r="W68" s="1205"/>
      <c r="X68" s="1205"/>
      <c r="Y68" s="1205"/>
      <c r="Z68" s="1205"/>
      <c r="AA68" s="1205"/>
      <c r="AB68" s="1205"/>
      <c r="AC68" s="120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205" t="str">
        <f t="shared" si="6"/>
        <v/>
      </c>
      <c r="T69" s="1205"/>
      <c r="U69" s="1205"/>
      <c r="V69" s="1205"/>
      <c r="W69" s="1205"/>
      <c r="X69" s="1205"/>
      <c r="Y69" s="1205"/>
      <c r="Z69" s="1205"/>
      <c r="AA69" s="1205"/>
      <c r="AB69" s="1205"/>
      <c r="AC69" s="120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205" t="str">
        <f t="shared" si="6"/>
        <v/>
      </c>
      <c r="T70" s="1205"/>
      <c r="U70" s="1205"/>
      <c r="V70" s="1205"/>
      <c r="W70" s="1205"/>
      <c r="X70" s="1205"/>
      <c r="Y70" s="1205"/>
      <c r="Z70" s="1205"/>
      <c r="AA70" s="1205"/>
      <c r="AB70" s="1205"/>
      <c r="AC70" s="120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205" t="str">
        <f t="shared" si="6"/>
        <v/>
      </c>
      <c r="T71" s="1205"/>
      <c r="U71" s="1205"/>
      <c r="V71" s="1205"/>
      <c r="W71" s="1205"/>
      <c r="X71" s="1205"/>
      <c r="Y71" s="1205"/>
      <c r="Z71" s="1205"/>
      <c r="AA71" s="1205"/>
      <c r="AB71" s="1205"/>
      <c r="AC71" s="120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205" t="str">
        <f t="shared" si="6"/>
        <v/>
      </c>
      <c r="T72" s="1205"/>
      <c r="U72" s="1205"/>
      <c r="V72" s="1205"/>
      <c r="W72" s="1205"/>
      <c r="X72" s="1205"/>
      <c r="Y72" s="1205"/>
      <c r="Z72" s="1205"/>
      <c r="AA72" s="1205"/>
      <c r="AB72" s="1205"/>
      <c r="AC72" s="120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205" t="str">
        <f t="shared" si="6"/>
        <v/>
      </c>
      <c r="T73" s="1205"/>
      <c r="U73" s="1205"/>
      <c r="V73" s="1205"/>
      <c r="W73" s="1205"/>
      <c r="X73" s="1205"/>
      <c r="Y73" s="1205"/>
      <c r="Z73" s="1205"/>
      <c r="AA73" s="1205"/>
      <c r="AB73" s="1205"/>
      <c r="AC73" s="120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205" t="str">
        <f t="shared" si="6"/>
        <v/>
      </c>
      <c r="T74" s="1205"/>
      <c r="U74" s="1205"/>
      <c r="V74" s="1205"/>
      <c r="W74" s="1205"/>
      <c r="X74" s="1205"/>
      <c r="Y74" s="1205"/>
      <c r="Z74" s="1205"/>
      <c r="AA74" s="1205"/>
      <c r="AB74" s="1205"/>
      <c r="AC74" s="120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205" t="str">
        <f t="shared" ref="S75:S110" si="10">IF(AND(M75&lt;&gt;"",AF75="×"),"！複数の交付対象月を選んでいる、交付対象月が選ばれていない又は補助金を申請予定でないのに交付対象月が選ばれています。", "")</f>
        <v/>
      </c>
      <c r="T75" s="1205"/>
      <c r="U75" s="1205"/>
      <c r="V75" s="1205"/>
      <c r="W75" s="1205"/>
      <c r="X75" s="1205"/>
      <c r="Y75" s="1205"/>
      <c r="Z75" s="1205"/>
      <c r="AA75" s="1205"/>
      <c r="AB75" s="1205"/>
      <c r="AC75" s="120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205" t="str">
        <f t="shared" si="10"/>
        <v/>
      </c>
      <c r="T76" s="1205"/>
      <c r="U76" s="1205"/>
      <c r="V76" s="1205"/>
      <c r="W76" s="1205"/>
      <c r="X76" s="1205"/>
      <c r="Y76" s="1205"/>
      <c r="Z76" s="1205"/>
      <c r="AA76" s="1205"/>
      <c r="AB76" s="1205"/>
      <c r="AC76" s="120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205" t="str">
        <f t="shared" si="10"/>
        <v/>
      </c>
      <c r="T77" s="1205"/>
      <c r="U77" s="1205"/>
      <c r="V77" s="1205"/>
      <c r="W77" s="1205"/>
      <c r="X77" s="1205"/>
      <c r="Y77" s="1205"/>
      <c r="Z77" s="1205"/>
      <c r="AA77" s="1205"/>
      <c r="AB77" s="1205"/>
      <c r="AC77" s="120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205" t="str">
        <f t="shared" si="10"/>
        <v/>
      </c>
      <c r="T78" s="1205"/>
      <c r="U78" s="1205"/>
      <c r="V78" s="1205"/>
      <c r="W78" s="1205"/>
      <c r="X78" s="1205"/>
      <c r="Y78" s="1205"/>
      <c r="Z78" s="1205"/>
      <c r="AA78" s="1205"/>
      <c r="AB78" s="1205"/>
      <c r="AC78" s="120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205" t="str">
        <f t="shared" si="10"/>
        <v/>
      </c>
      <c r="T79" s="1205"/>
      <c r="U79" s="1205"/>
      <c r="V79" s="1205"/>
      <c r="W79" s="1205"/>
      <c r="X79" s="1205"/>
      <c r="Y79" s="1205"/>
      <c r="Z79" s="1205"/>
      <c r="AA79" s="1205"/>
      <c r="AB79" s="1205"/>
      <c r="AC79" s="120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205" t="str">
        <f t="shared" si="10"/>
        <v/>
      </c>
      <c r="T80" s="1205"/>
      <c r="U80" s="1205"/>
      <c r="V80" s="1205"/>
      <c r="W80" s="1205"/>
      <c r="X80" s="1205"/>
      <c r="Y80" s="1205"/>
      <c r="Z80" s="1205"/>
      <c r="AA80" s="1205"/>
      <c r="AB80" s="1205"/>
      <c r="AC80" s="120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205" t="str">
        <f t="shared" si="10"/>
        <v/>
      </c>
      <c r="T81" s="1205"/>
      <c r="U81" s="1205"/>
      <c r="V81" s="1205"/>
      <c r="W81" s="1205"/>
      <c r="X81" s="1205"/>
      <c r="Y81" s="1205"/>
      <c r="Z81" s="1205"/>
      <c r="AA81" s="1205"/>
      <c r="AB81" s="1205"/>
      <c r="AC81" s="120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205" t="str">
        <f t="shared" si="10"/>
        <v/>
      </c>
      <c r="T82" s="1205"/>
      <c r="U82" s="1205"/>
      <c r="V82" s="1205"/>
      <c r="W82" s="1205"/>
      <c r="X82" s="1205"/>
      <c r="Y82" s="1205"/>
      <c r="Z82" s="1205"/>
      <c r="AA82" s="1205"/>
      <c r="AB82" s="1205"/>
      <c r="AC82" s="120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205" t="str">
        <f t="shared" si="10"/>
        <v/>
      </c>
      <c r="T83" s="1205"/>
      <c r="U83" s="1205"/>
      <c r="V83" s="1205"/>
      <c r="W83" s="1205"/>
      <c r="X83" s="1205"/>
      <c r="Y83" s="1205"/>
      <c r="Z83" s="1205"/>
      <c r="AA83" s="1205"/>
      <c r="AB83" s="1205"/>
      <c r="AC83" s="120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205" t="str">
        <f t="shared" si="10"/>
        <v/>
      </c>
      <c r="T84" s="1205"/>
      <c r="U84" s="1205"/>
      <c r="V84" s="1205"/>
      <c r="W84" s="1205"/>
      <c r="X84" s="1205"/>
      <c r="Y84" s="1205"/>
      <c r="Z84" s="1205"/>
      <c r="AA84" s="1205"/>
      <c r="AB84" s="1205"/>
      <c r="AC84" s="120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205" t="str">
        <f t="shared" si="10"/>
        <v/>
      </c>
      <c r="T85" s="1205"/>
      <c r="U85" s="1205"/>
      <c r="V85" s="1205"/>
      <c r="W85" s="1205"/>
      <c r="X85" s="1205"/>
      <c r="Y85" s="1205"/>
      <c r="Z85" s="1205"/>
      <c r="AA85" s="1205"/>
      <c r="AB85" s="1205"/>
      <c r="AC85" s="120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205" t="str">
        <f t="shared" si="10"/>
        <v/>
      </c>
      <c r="T86" s="1205"/>
      <c r="U86" s="1205"/>
      <c r="V86" s="1205"/>
      <c r="W86" s="1205"/>
      <c r="X86" s="1205"/>
      <c r="Y86" s="1205"/>
      <c r="Z86" s="1205"/>
      <c r="AA86" s="1205"/>
      <c r="AB86" s="1205"/>
      <c r="AC86" s="120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205" t="str">
        <f t="shared" si="10"/>
        <v/>
      </c>
      <c r="T87" s="1205"/>
      <c r="U87" s="1205"/>
      <c r="V87" s="1205"/>
      <c r="W87" s="1205"/>
      <c r="X87" s="1205"/>
      <c r="Y87" s="1205"/>
      <c r="Z87" s="1205"/>
      <c r="AA87" s="1205"/>
      <c r="AB87" s="1205"/>
      <c r="AC87" s="120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205" t="str">
        <f t="shared" si="10"/>
        <v/>
      </c>
      <c r="T88" s="1205"/>
      <c r="U88" s="1205"/>
      <c r="V88" s="1205"/>
      <c r="W88" s="1205"/>
      <c r="X88" s="1205"/>
      <c r="Y88" s="1205"/>
      <c r="Z88" s="1205"/>
      <c r="AA88" s="1205"/>
      <c r="AB88" s="1205"/>
      <c r="AC88" s="120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205" t="str">
        <f t="shared" si="10"/>
        <v/>
      </c>
      <c r="T89" s="1205"/>
      <c r="U89" s="1205"/>
      <c r="V89" s="1205"/>
      <c r="W89" s="1205"/>
      <c r="X89" s="1205"/>
      <c r="Y89" s="1205"/>
      <c r="Z89" s="1205"/>
      <c r="AA89" s="1205"/>
      <c r="AB89" s="1205"/>
      <c r="AC89" s="120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205" t="str">
        <f t="shared" si="10"/>
        <v/>
      </c>
      <c r="T90" s="1205"/>
      <c r="U90" s="1205"/>
      <c r="V90" s="1205"/>
      <c r="W90" s="1205"/>
      <c r="X90" s="1205"/>
      <c r="Y90" s="1205"/>
      <c r="Z90" s="1205"/>
      <c r="AA90" s="1205"/>
      <c r="AB90" s="1205"/>
      <c r="AC90" s="120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205" t="str">
        <f t="shared" si="10"/>
        <v/>
      </c>
      <c r="T91" s="1205"/>
      <c r="U91" s="1205"/>
      <c r="V91" s="1205"/>
      <c r="W91" s="1205"/>
      <c r="X91" s="1205"/>
      <c r="Y91" s="1205"/>
      <c r="Z91" s="1205"/>
      <c r="AA91" s="1205"/>
      <c r="AB91" s="1205"/>
      <c r="AC91" s="120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205" t="str">
        <f t="shared" si="10"/>
        <v/>
      </c>
      <c r="T92" s="1205"/>
      <c r="U92" s="1205"/>
      <c r="V92" s="1205"/>
      <c r="W92" s="1205"/>
      <c r="X92" s="1205"/>
      <c r="Y92" s="1205"/>
      <c r="Z92" s="1205"/>
      <c r="AA92" s="1205"/>
      <c r="AB92" s="1205"/>
      <c r="AC92" s="120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205" t="str">
        <f t="shared" si="10"/>
        <v/>
      </c>
      <c r="T93" s="1205"/>
      <c r="U93" s="1205"/>
      <c r="V93" s="1205"/>
      <c r="W93" s="1205"/>
      <c r="X93" s="1205"/>
      <c r="Y93" s="1205"/>
      <c r="Z93" s="1205"/>
      <c r="AA93" s="1205"/>
      <c r="AB93" s="1205"/>
      <c r="AC93" s="120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205" t="str">
        <f t="shared" si="10"/>
        <v/>
      </c>
      <c r="T94" s="1205"/>
      <c r="U94" s="1205"/>
      <c r="V94" s="1205"/>
      <c r="W94" s="1205"/>
      <c r="X94" s="1205"/>
      <c r="Y94" s="1205"/>
      <c r="Z94" s="1205"/>
      <c r="AA94" s="1205"/>
      <c r="AB94" s="1205"/>
      <c r="AC94" s="120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205" t="str">
        <f t="shared" si="10"/>
        <v/>
      </c>
      <c r="T95" s="1205"/>
      <c r="U95" s="1205"/>
      <c r="V95" s="1205"/>
      <c r="W95" s="1205"/>
      <c r="X95" s="1205"/>
      <c r="Y95" s="1205"/>
      <c r="Z95" s="1205"/>
      <c r="AA95" s="1205"/>
      <c r="AB95" s="1205"/>
      <c r="AC95" s="120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205" t="str">
        <f t="shared" si="10"/>
        <v/>
      </c>
      <c r="T96" s="1205"/>
      <c r="U96" s="1205"/>
      <c r="V96" s="1205"/>
      <c r="W96" s="1205"/>
      <c r="X96" s="1205"/>
      <c r="Y96" s="1205"/>
      <c r="Z96" s="1205"/>
      <c r="AA96" s="1205"/>
      <c r="AB96" s="1205"/>
      <c r="AC96" s="120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205" t="str">
        <f t="shared" si="10"/>
        <v/>
      </c>
      <c r="T97" s="1205"/>
      <c r="U97" s="1205"/>
      <c r="V97" s="1205"/>
      <c r="W97" s="1205"/>
      <c r="X97" s="1205"/>
      <c r="Y97" s="1205"/>
      <c r="Z97" s="1205"/>
      <c r="AA97" s="1205"/>
      <c r="AB97" s="1205"/>
      <c r="AC97" s="120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205" t="str">
        <f t="shared" si="10"/>
        <v/>
      </c>
      <c r="T98" s="1205"/>
      <c r="U98" s="1205"/>
      <c r="V98" s="1205"/>
      <c r="W98" s="1205"/>
      <c r="X98" s="1205"/>
      <c r="Y98" s="1205"/>
      <c r="Z98" s="1205"/>
      <c r="AA98" s="1205"/>
      <c r="AB98" s="1205"/>
      <c r="AC98" s="120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205" t="str">
        <f t="shared" si="10"/>
        <v/>
      </c>
      <c r="T99" s="1205"/>
      <c r="U99" s="1205"/>
      <c r="V99" s="1205"/>
      <c r="W99" s="1205"/>
      <c r="X99" s="1205"/>
      <c r="Y99" s="1205"/>
      <c r="Z99" s="1205"/>
      <c r="AA99" s="1205"/>
      <c r="AB99" s="1205"/>
      <c r="AC99" s="120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205" t="str">
        <f t="shared" si="10"/>
        <v/>
      </c>
      <c r="T100" s="1205"/>
      <c r="U100" s="1205"/>
      <c r="V100" s="1205"/>
      <c r="W100" s="1205"/>
      <c r="X100" s="1205"/>
      <c r="Y100" s="1205"/>
      <c r="Z100" s="1205"/>
      <c r="AA100" s="1205"/>
      <c r="AB100" s="1205"/>
      <c r="AC100" s="120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205" t="str">
        <f t="shared" si="10"/>
        <v/>
      </c>
      <c r="T101" s="1205"/>
      <c r="U101" s="1205"/>
      <c r="V101" s="1205"/>
      <c r="W101" s="1205"/>
      <c r="X101" s="1205"/>
      <c r="Y101" s="1205"/>
      <c r="Z101" s="1205"/>
      <c r="AA101" s="1205"/>
      <c r="AB101" s="1205"/>
      <c r="AC101" s="120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205" t="str">
        <f t="shared" si="10"/>
        <v/>
      </c>
      <c r="T102" s="1205"/>
      <c r="U102" s="1205"/>
      <c r="V102" s="1205"/>
      <c r="W102" s="1205"/>
      <c r="X102" s="1205"/>
      <c r="Y102" s="1205"/>
      <c r="Z102" s="1205"/>
      <c r="AA102" s="1205"/>
      <c r="AB102" s="1205"/>
      <c r="AC102" s="120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205" t="str">
        <f t="shared" si="10"/>
        <v/>
      </c>
      <c r="T103" s="1205"/>
      <c r="U103" s="1205"/>
      <c r="V103" s="1205"/>
      <c r="W103" s="1205"/>
      <c r="X103" s="1205"/>
      <c r="Y103" s="1205"/>
      <c r="Z103" s="1205"/>
      <c r="AA103" s="1205"/>
      <c r="AB103" s="1205"/>
      <c r="AC103" s="120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205" t="str">
        <f t="shared" si="10"/>
        <v/>
      </c>
      <c r="T104" s="1205"/>
      <c r="U104" s="1205"/>
      <c r="V104" s="1205"/>
      <c r="W104" s="1205"/>
      <c r="X104" s="1205"/>
      <c r="Y104" s="1205"/>
      <c r="Z104" s="1205"/>
      <c r="AA104" s="1205"/>
      <c r="AB104" s="1205"/>
      <c r="AC104" s="120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205" t="str">
        <f t="shared" si="10"/>
        <v/>
      </c>
      <c r="T105" s="1205"/>
      <c r="U105" s="1205"/>
      <c r="V105" s="1205"/>
      <c r="W105" s="1205"/>
      <c r="X105" s="1205"/>
      <c r="Y105" s="1205"/>
      <c r="Z105" s="1205"/>
      <c r="AA105" s="1205"/>
      <c r="AB105" s="1205"/>
      <c r="AC105" s="120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205" t="str">
        <f t="shared" si="10"/>
        <v/>
      </c>
      <c r="T106" s="1205"/>
      <c r="U106" s="1205"/>
      <c r="V106" s="1205"/>
      <c r="W106" s="1205"/>
      <c r="X106" s="1205"/>
      <c r="Y106" s="1205"/>
      <c r="Z106" s="1205"/>
      <c r="AA106" s="1205"/>
      <c r="AB106" s="1205"/>
      <c r="AC106" s="120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205" t="str">
        <f t="shared" si="10"/>
        <v/>
      </c>
      <c r="T107" s="1205"/>
      <c r="U107" s="1205"/>
      <c r="V107" s="1205"/>
      <c r="W107" s="1205"/>
      <c r="X107" s="1205"/>
      <c r="Y107" s="1205"/>
      <c r="Z107" s="1205"/>
      <c r="AA107" s="1205"/>
      <c r="AB107" s="1205"/>
      <c r="AC107" s="120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205" t="str">
        <f t="shared" si="10"/>
        <v/>
      </c>
      <c r="T108" s="1205"/>
      <c r="U108" s="1205"/>
      <c r="V108" s="1205"/>
      <c r="W108" s="1205"/>
      <c r="X108" s="1205"/>
      <c r="Y108" s="1205"/>
      <c r="Z108" s="1205"/>
      <c r="AA108" s="1205"/>
      <c r="AB108" s="1205"/>
      <c r="AC108" s="120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205" t="str">
        <f t="shared" si="10"/>
        <v/>
      </c>
      <c r="T109" s="1205"/>
      <c r="U109" s="1205"/>
      <c r="V109" s="1205"/>
      <c r="W109" s="1205"/>
      <c r="X109" s="1205"/>
      <c r="Y109" s="1205"/>
      <c r="Z109" s="1205"/>
      <c r="AA109" s="1205"/>
      <c r="AB109" s="1205"/>
      <c r="AC109" s="120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205" t="str">
        <f t="shared" si="10"/>
        <v/>
      </c>
      <c r="T110" s="1205"/>
      <c r="U110" s="1205"/>
      <c r="V110" s="1205"/>
      <c r="W110" s="1205"/>
      <c r="X110" s="1205"/>
      <c r="Y110" s="1205"/>
      <c r="Z110" s="1205"/>
      <c r="AA110" s="1205"/>
      <c r="AB110" s="1205"/>
      <c r="AC110" s="120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formatRows="0" insertRows="0" deleteRows="0" sort="0" autoFilter="0"/>
  <autoFilter ref="D10:D110" xr:uid="{55512DE5-1FA0-4501-A541-C7789F99C385}"/>
  <dataConsolidate/>
  <mergeCells count="125">
    <mergeCell ref="M1:O1"/>
    <mergeCell ref="AF1:AJ1"/>
    <mergeCell ref="AF2:AJ3"/>
    <mergeCell ref="P1:Q1"/>
    <mergeCell ref="J8:J10"/>
    <mergeCell ref="K8:K10"/>
    <mergeCell ref="L8:L10"/>
    <mergeCell ref="N8:Q9"/>
    <mergeCell ref="R8:R9"/>
    <mergeCell ref="S10:AC10"/>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sheetPr>
    <tabColor theme="4" tint="0.39997558519241921"/>
  </sheetPr>
  <dimension ref="A1:D23"/>
  <sheetViews>
    <sheetView tabSelected="1" view="pageBreakPreview" zoomScale="140" zoomScaleNormal="130" zoomScaleSheetLayoutView="140" workbookViewId="0">
      <selection activeCell="D1" sqref="D1"/>
    </sheetView>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701" t="s">
        <v>2563</v>
      </c>
      <c r="B1" s="65"/>
      <c r="C1" s="692"/>
      <c r="D1" s="693"/>
    </row>
    <row r="2" spans="1:4" ht="14.25" thickBot="1"/>
    <row r="3" spans="1:4" ht="14.25"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8" t="str">
        <f>基本情報入力シート!L24&amp;"　"&amp;基本情報入力シート!L25</f>
        <v>　</v>
      </c>
      <c r="C7" s="1118"/>
      <c r="D7" s="1118"/>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210" t="s">
        <v>2558</v>
      </c>
      <c r="B21" s="1210"/>
      <c r="C21" s="1210"/>
      <c r="D21" s="1210"/>
    </row>
    <row r="22" spans="1:4">
      <c r="A22" s="1210"/>
      <c r="B22" s="1210"/>
      <c r="C22" s="1210"/>
      <c r="D22" s="1210"/>
    </row>
    <row r="23" spans="1:4">
      <c r="A23" s="1210"/>
      <c r="B23" s="1210"/>
      <c r="C23" s="1210"/>
      <c r="D23" s="1210"/>
    </row>
  </sheetData>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464</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404" t="s">
        <v>465</v>
      </c>
      <c r="C3" s="1404"/>
      <c r="D3" s="1404"/>
      <c r="E3" s="1404"/>
      <c r="F3" s="1404"/>
      <c r="G3" s="1404"/>
      <c r="H3" s="1404"/>
      <c r="I3" s="1404"/>
      <c r="J3" s="545"/>
    </row>
    <row r="4" spans="1:10" s="546" customFormat="1" ht="25.15" customHeight="1">
      <c r="A4" s="545"/>
      <c r="B4" s="1400" t="s">
        <v>466</v>
      </c>
      <c r="C4" s="1401"/>
      <c r="D4" s="1401"/>
      <c r="E4" s="1401"/>
      <c r="F4" s="1401"/>
      <c r="G4" s="1401"/>
      <c r="H4" s="1401"/>
      <c r="I4" s="1402"/>
      <c r="J4" s="545"/>
    </row>
    <row r="5" spans="1:10" s="546" customFormat="1" ht="25.15" customHeight="1">
      <c r="A5" s="545"/>
      <c r="B5" s="547" t="s">
        <v>467</v>
      </c>
      <c r="C5" s="1400" t="s">
        <v>468</v>
      </c>
      <c r="D5" s="1401"/>
      <c r="E5" s="1401"/>
      <c r="F5" s="1401"/>
      <c r="G5" s="1401"/>
      <c r="H5" s="1401"/>
      <c r="I5" s="1402"/>
      <c r="J5" s="545"/>
    </row>
    <row r="6" spans="1:10" s="546" customFormat="1" ht="25.15" customHeight="1">
      <c r="A6" s="545"/>
      <c r="B6" s="547" t="s">
        <v>469</v>
      </c>
      <c r="C6" s="1400" t="s">
        <v>470</v>
      </c>
      <c r="D6" s="1401"/>
      <c r="E6" s="1401"/>
      <c r="F6" s="1401"/>
      <c r="G6" s="1401"/>
      <c r="H6" s="1401"/>
      <c r="I6" s="1402"/>
      <c r="J6" s="545"/>
    </row>
    <row r="7" spans="1:10" s="546" customFormat="1" ht="25.15" customHeight="1">
      <c r="A7" s="545"/>
      <c r="B7" s="547" t="s">
        <v>471</v>
      </c>
      <c r="C7" s="1400" t="s">
        <v>472</v>
      </c>
      <c r="D7" s="1401"/>
      <c r="E7" s="1401"/>
      <c r="F7" s="1401"/>
      <c r="G7" s="1401"/>
      <c r="H7" s="1401"/>
      <c r="I7" s="1402"/>
      <c r="J7" s="545"/>
    </row>
    <row r="8" spans="1:10" s="546" customFormat="1" ht="25.15" customHeight="1">
      <c r="A8" s="545"/>
      <c r="B8" s="548"/>
      <c r="C8" s="549"/>
      <c r="D8" s="550"/>
      <c r="E8" s="550"/>
      <c r="F8" s="550"/>
      <c r="G8" s="550"/>
      <c r="H8" s="550"/>
      <c r="I8" s="550"/>
      <c r="J8" s="545"/>
    </row>
    <row r="9" spans="1:10" s="546" customFormat="1" ht="36" customHeight="1">
      <c r="A9" s="545"/>
      <c r="B9" s="1404" t="s">
        <v>473</v>
      </c>
      <c r="C9" s="1404"/>
      <c r="D9" s="1404"/>
      <c r="E9" s="1404"/>
      <c r="F9" s="1404"/>
      <c r="G9" s="1404"/>
      <c r="H9" s="1404"/>
      <c r="I9" s="1404"/>
      <c r="J9" s="545"/>
    </row>
    <row r="10" spans="1:10" s="546" customFormat="1" ht="25.15" customHeight="1">
      <c r="A10" s="545"/>
      <c r="B10" s="1400" t="s">
        <v>474</v>
      </c>
      <c r="C10" s="1401"/>
      <c r="D10" s="1401"/>
      <c r="E10" s="1401"/>
      <c r="F10" s="1401"/>
      <c r="G10" s="1401"/>
      <c r="H10" s="1401"/>
      <c r="I10" s="1402"/>
      <c r="J10" s="545"/>
    </row>
    <row r="11" spans="1:10" s="546" customFormat="1" ht="56.45" customHeight="1">
      <c r="A11" s="545"/>
      <c r="B11" s="1405" t="s">
        <v>467</v>
      </c>
      <c r="C11" s="1397" t="s">
        <v>475</v>
      </c>
      <c r="D11" s="1398"/>
      <c r="E11" s="1398"/>
      <c r="F11" s="1398"/>
      <c r="G11" s="1398"/>
      <c r="H11" s="1398"/>
      <c r="I11" s="1399"/>
      <c r="J11" s="545"/>
    </row>
    <row r="12" spans="1:10" s="546" customFormat="1" ht="54.6" customHeight="1">
      <c r="A12" s="545"/>
      <c r="B12" s="1405"/>
      <c r="C12" s="1406" t="s">
        <v>476</v>
      </c>
      <c r="D12" s="547" t="s">
        <v>184</v>
      </c>
      <c r="E12" s="1397" t="s">
        <v>477</v>
      </c>
      <c r="F12" s="1398"/>
      <c r="G12" s="1398"/>
      <c r="H12" s="1398"/>
      <c r="I12" s="1399"/>
    </row>
    <row r="13" spans="1:10" s="546" customFormat="1" ht="32.450000000000003" customHeight="1">
      <c r="A13" s="545"/>
      <c r="B13" s="1405"/>
      <c r="C13" s="1407"/>
      <c r="D13" s="547" t="s">
        <v>187</v>
      </c>
      <c r="E13" s="1397" t="s">
        <v>478</v>
      </c>
      <c r="F13" s="1398"/>
      <c r="G13" s="1398"/>
      <c r="H13" s="1398"/>
      <c r="I13" s="1399"/>
    </row>
    <row r="14" spans="1:10" s="546" customFormat="1" ht="25.15" customHeight="1">
      <c r="A14" s="545"/>
      <c r="B14" s="547" t="s">
        <v>469</v>
      </c>
      <c r="C14" s="1400" t="s">
        <v>479</v>
      </c>
      <c r="D14" s="1401"/>
      <c r="E14" s="1401"/>
      <c r="F14" s="1401"/>
      <c r="G14" s="1401"/>
      <c r="H14" s="1401"/>
      <c r="I14" s="1402"/>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480</v>
      </c>
      <c r="C16" s="549"/>
      <c r="D16" s="549"/>
      <c r="E16" s="549"/>
      <c r="F16" s="549"/>
      <c r="G16" s="549"/>
      <c r="H16" s="549"/>
      <c r="I16" s="549"/>
      <c r="J16" s="551"/>
    </row>
    <row r="17" spans="1:10" s="546" customFormat="1" ht="25.15" customHeight="1">
      <c r="A17" s="545"/>
      <c r="B17" s="552" t="s">
        <v>467</v>
      </c>
      <c r="C17" s="1397" t="s">
        <v>481</v>
      </c>
      <c r="D17" s="1398"/>
      <c r="E17" s="1398"/>
      <c r="F17" s="1398"/>
      <c r="G17" s="1398"/>
      <c r="H17" s="1398"/>
      <c r="I17" s="1399"/>
      <c r="J17" s="553"/>
    </row>
    <row r="18" spans="1:10" s="546" customFormat="1" ht="49.9" customHeight="1">
      <c r="A18" s="545"/>
      <c r="B18" s="554"/>
      <c r="C18" s="1406" t="s">
        <v>482</v>
      </c>
      <c r="D18" s="547" t="s">
        <v>184</v>
      </c>
      <c r="E18" s="1397" t="s">
        <v>483</v>
      </c>
      <c r="F18" s="1398"/>
      <c r="G18" s="1398"/>
      <c r="H18" s="1398"/>
      <c r="I18" s="1399"/>
    </row>
    <row r="19" spans="1:10" s="546" customFormat="1" ht="76.150000000000006" customHeight="1">
      <c r="A19" s="545"/>
      <c r="B19" s="554"/>
      <c r="C19" s="1408"/>
      <c r="D19" s="547" t="s">
        <v>187</v>
      </c>
      <c r="E19" s="1397" t="s">
        <v>484</v>
      </c>
      <c r="F19" s="1398"/>
      <c r="G19" s="1398"/>
      <c r="H19" s="1398"/>
      <c r="I19" s="1399"/>
    </row>
    <row r="20" spans="1:10" s="546" customFormat="1" ht="78.599999999999994" customHeight="1">
      <c r="A20" s="545"/>
      <c r="B20" s="555"/>
      <c r="C20" s="1407"/>
      <c r="D20" s="547" t="s">
        <v>190</v>
      </c>
      <c r="E20" s="1397" t="s">
        <v>485</v>
      </c>
      <c r="F20" s="1398"/>
      <c r="G20" s="1398"/>
      <c r="H20" s="1398"/>
      <c r="I20" s="1399"/>
    </row>
    <row r="21" spans="1:10" s="546" customFormat="1" ht="25.15" customHeight="1">
      <c r="A21" s="545"/>
      <c r="B21" s="555" t="s">
        <v>469</v>
      </c>
      <c r="C21" s="1403" t="s">
        <v>479</v>
      </c>
      <c r="D21" s="1403"/>
      <c r="E21" s="1403"/>
      <c r="F21" s="1403"/>
      <c r="G21" s="1403"/>
      <c r="H21" s="1403"/>
      <c r="I21" s="1403"/>
      <c r="J21" s="556"/>
    </row>
    <row r="22" spans="1:10" ht="15.75" customHeight="1">
      <c r="A22" s="59"/>
      <c r="B22" s="59"/>
      <c r="C22" s="59"/>
      <c r="D22" s="59"/>
      <c r="E22" s="59"/>
      <c r="F22" s="59"/>
      <c r="G22" s="59"/>
      <c r="H22" s="59"/>
      <c r="I22" s="59"/>
      <c r="J22" s="59"/>
    </row>
    <row r="23" spans="1:10" ht="40.15" customHeight="1">
      <c r="A23" s="522" t="s">
        <v>486</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487</v>
      </c>
      <c r="B25" s="526"/>
      <c r="C25" s="526"/>
      <c r="D25" s="526"/>
      <c r="E25" s="526"/>
      <c r="F25" s="526"/>
      <c r="G25" s="526"/>
      <c r="H25" s="526"/>
      <c r="I25" s="526"/>
    </row>
    <row r="26" spans="1:10" ht="42">
      <c r="A26" s="528" t="s">
        <v>488</v>
      </c>
      <c r="B26" s="529" t="s">
        <v>489</v>
      </c>
      <c r="C26" s="529" t="s">
        <v>490</v>
      </c>
      <c r="D26" s="1419" t="s">
        <v>491</v>
      </c>
      <c r="E26" s="1420"/>
      <c r="F26" s="529" t="s">
        <v>492</v>
      </c>
      <c r="G26" s="530" t="s">
        <v>493</v>
      </c>
      <c r="H26" s="530" t="s">
        <v>494</v>
      </c>
      <c r="I26" s="530" t="s">
        <v>495</v>
      </c>
    </row>
    <row r="27" spans="1:10" ht="115.15" customHeight="1">
      <c r="A27" s="531" t="s">
        <v>496</v>
      </c>
      <c r="B27" s="532" t="s">
        <v>497</v>
      </c>
      <c r="C27" s="533" t="s">
        <v>498</v>
      </c>
      <c r="D27" s="1416" t="s">
        <v>499</v>
      </c>
      <c r="E27" s="1417"/>
      <c r="F27" s="533" t="s">
        <v>500</v>
      </c>
      <c r="G27" s="533" t="s">
        <v>501</v>
      </c>
      <c r="H27" s="533" t="s">
        <v>502</v>
      </c>
      <c r="I27" s="533" t="s">
        <v>503</v>
      </c>
    </row>
    <row r="28" spans="1:10" ht="145.9" customHeight="1">
      <c r="A28" s="531" t="s">
        <v>496</v>
      </c>
      <c r="B28" s="532" t="s">
        <v>504</v>
      </c>
      <c r="C28" s="533" t="s">
        <v>505</v>
      </c>
      <c r="D28" s="1416" t="s">
        <v>506</v>
      </c>
      <c r="E28" s="1417"/>
      <c r="F28" s="533" t="s">
        <v>507</v>
      </c>
      <c r="G28" s="533" t="s">
        <v>508</v>
      </c>
      <c r="H28" s="533" t="s">
        <v>509</v>
      </c>
      <c r="I28" s="533" t="s">
        <v>503</v>
      </c>
    </row>
    <row r="29" spans="1:10" ht="168">
      <c r="A29" s="531" t="s">
        <v>510</v>
      </c>
      <c r="B29" s="532" t="s">
        <v>511</v>
      </c>
      <c r="C29" s="533" t="s">
        <v>512</v>
      </c>
      <c r="D29" s="1416" t="s">
        <v>513</v>
      </c>
      <c r="E29" s="1417"/>
      <c r="F29" s="533" t="s">
        <v>514</v>
      </c>
      <c r="G29" s="533" t="s">
        <v>515</v>
      </c>
      <c r="H29" s="533" t="s">
        <v>516</v>
      </c>
      <c r="I29" s="533" t="s">
        <v>517</v>
      </c>
    </row>
    <row r="30" spans="1:10" ht="147">
      <c r="A30" s="531" t="s">
        <v>518</v>
      </c>
      <c r="B30" s="528"/>
      <c r="C30" s="533" t="s">
        <v>519</v>
      </c>
      <c r="D30" s="1416" t="s">
        <v>520</v>
      </c>
      <c r="E30" s="1417"/>
      <c r="F30" s="533" t="s">
        <v>521</v>
      </c>
      <c r="G30" s="533" t="s">
        <v>522</v>
      </c>
      <c r="H30" s="533" t="s">
        <v>523</v>
      </c>
      <c r="I30" s="533" t="s">
        <v>524</v>
      </c>
    </row>
    <row r="31" spans="1:10" ht="147">
      <c r="A31" s="531" t="s">
        <v>525</v>
      </c>
      <c r="B31" s="528"/>
      <c r="C31" s="533" t="s">
        <v>526</v>
      </c>
      <c r="D31" s="1416" t="s">
        <v>527</v>
      </c>
      <c r="E31" s="1417"/>
      <c r="F31" s="533" t="s">
        <v>528</v>
      </c>
      <c r="G31" s="533" t="s">
        <v>529</v>
      </c>
      <c r="H31" s="533" t="s">
        <v>530</v>
      </c>
      <c r="I31" s="533" t="s">
        <v>531</v>
      </c>
    </row>
    <row r="32" spans="1:10" ht="24">
      <c r="A32" s="1412" t="s">
        <v>532</v>
      </c>
      <c r="B32" s="1412"/>
      <c r="C32" s="1412"/>
      <c r="D32" s="1412"/>
      <c r="E32" s="1412"/>
      <c r="F32" s="1412"/>
      <c r="G32" s="1412"/>
      <c r="H32" s="1412"/>
      <c r="I32" s="1412"/>
    </row>
    <row r="33" spans="1:9" ht="24">
      <c r="A33" s="534"/>
      <c r="B33" s="534"/>
      <c r="C33" s="534"/>
      <c r="D33" s="534"/>
      <c r="E33" s="534"/>
      <c r="F33" s="534"/>
      <c r="G33" s="534"/>
      <c r="H33" s="534"/>
      <c r="I33" s="534"/>
    </row>
    <row r="34" spans="1:9" ht="24">
      <c r="A34" s="535" t="s">
        <v>533</v>
      </c>
      <c r="B34" s="535"/>
      <c r="C34" s="535"/>
      <c r="D34" s="535"/>
      <c r="E34" s="535"/>
      <c r="F34" s="535"/>
      <c r="G34" s="535"/>
      <c r="H34" s="535"/>
      <c r="I34" s="535"/>
    </row>
    <row r="35" spans="1:9" ht="24">
      <c r="A35" s="1409" t="s">
        <v>534</v>
      </c>
      <c r="B35" s="1410"/>
      <c r="C35" s="1410"/>
      <c r="D35" s="1410"/>
      <c r="E35" s="1410"/>
      <c r="F35" s="1410"/>
      <c r="G35" s="1410"/>
      <c r="H35" s="1410"/>
      <c r="I35" s="1411"/>
    </row>
    <row r="36" spans="1:9" ht="28.5">
      <c r="A36" s="536"/>
      <c r="B36" s="526"/>
      <c r="C36" s="526"/>
      <c r="D36" s="526"/>
      <c r="E36" s="526"/>
      <c r="F36" s="526"/>
      <c r="G36" s="526"/>
      <c r="H36" s="526"/>
      <c r="I36" s="526"/>
    </row>
    <row r="37" spans="1:9" ht="40.15" customHeight="1">
      <c r="A37" s="537" t="s">
        <v>535</v>
      </c>
      <c r="B37" s="526"/>
      <c r="C37" s="538"/>
      <c r="D37" s="538"/>
      <c r="E37" s="526"/>
      <c r="F37" s="526"/>
      <c r="G37" s="526"/>
      <c r="H37" s="526"/>
      <c r="I37" s="526"/>
    </row>
    <row r="38" spans="1:9" ht="48">
      <c r="A38" s="1413" t="s">
        <v>536</v>
      </c>
      <c r="B38" s="1414"/>
      <c r="C38" s="539" t="s">
        <v>490</v>
      </c>
      <c r="D38" s="540" t="s">
        <v>537</v>
      </c>
      <c r="E38" s="540" t="s">
        <v>538</v>
      </c>
      <c r="F38" s="540" t="s">
        <v>539</v>
      </c>
      <c r="G38" s="541"/>
      <c r="H38" s="541"/>
      <c r="I38" s="541"/>
    </row>
    <row r="39" spans="1:9" ht="96">
      <c r="A39" s="1415" t="s">
        <v>540</v>
      </c>
      <c r="B39" s="1414"/>
      <c r="C39" s="542" t="s">
        <v>512</v>
      </c>
      <c r="D39" s="542" t="s">
        <v>516</v>
      </c>
      <c r="E39" s="542" t="s">
        <v>541</v>
      </c>
      <c r="F39" s="542" t="s">
        <v>542</v>
      </c>
      <c r="G39" s="541"/>
      <c r="H39" s="541"/>
      <c r="I39" s="541"/>
    </row>
    <row r="40" spans="1:9" ht="85.5">
      <c r="A40" s="1415" t="s">
        <v>543</v>
      </c>
      <c r="B40" s="1414"/>
      <c r="C40" s="542" t="s">
        <v>519</v>
      </c>
      <c r="D40" s="542" t="s">
        <v>523</v>
      </c>
      <c r="E40" s="542" t="s">
        <v>544</v>
      </c>
      <c r="F40" s="543" t="s">
        <v>545</v>
      </c>
      <c r="G40" s="526"/>
      <c r="H40" s="526"/>
      <c r="I40" s="526"/>
    </row>
    <row r="41" spans="1:9" ht="85.5">
      <c r="A41" s="1415" t="s">
        <v>546</v>
      </c>
      <c r="B41" s="1414"/>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4">
      <c r="A43" s="1418" t="s">
        <v>532</v>
      </c>
      <c r="B43" s="1418"/>
      <c r="C43" s="1418"/>
      <c r="D43" s="1418"/>
      <c r="E43" s="1418"/>
      <c r="F43" s="1418"/>
      <c r="G43" s="1418"/>
      <c r="H43" s="1418"/>
      <c r="I43" s="1418"/>
    </row>
    <row r="44" spans="1:9" ht="24">
      <c r="A44" s="535" t="s">
        <v>533</v>
      </c>
      <c r="B44" s="535"/>
      <c r="C44" s="535"/>
      <c r="D44" s="535"/>
      <c r="E44" s="535"/>
      <c r="F44" s="535"/>
      <c r="G44" s="535"/>
      <c r="H44" s="535"/>
      <c r="I44" s="535"/>
    </row>
    <row r="45" spans="1:9" ht="24">
      <c r="A45" s="1409" t="s">
        <v>534</v>
      </c>
      <c r="B45" s="1410"/>
      <c r="C45" s="1410"/>
      <c r="D45" s="1410"/>
      <c r="E45" s="1410"/>
      <c r="F45" s="1410"/>
      <c r="G45" s="1410"/>
      <c r="H45" s="1410"/>
      <c r="I45" s="1411"/>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549</v>
      </c>
      <c r="D1" s="2"/>
      <c r="E1" s="2" t="s">
        <v>550</v>
      </c>
      <c r="G1" s="2" t="s">
        <v>551</v>
      </c>
      <c r="H1" s="1"/>
      <c r="J1" s="10" t="s">
        <v>552</v>
      </c>
      <c r="K1" s="10"/>
      <c r="T1" s="1"/>
      <c r="U1" s="1" t="s">
        <v>553</v>
      </c>
      <c r="V1" s="1"/>
      <c r="W1" s="2" t="s">
        <v>554</v>
      </c>
      <c r="X1" s="1"/>
      <c r="Y1" s="2" t="s">
        <v>555</v>
      </c>
      <c r="AA1" s="1" t="s">
        <v>556</v>
      </c>
    </row>
    <row r="2" spans="1:27" ht="14.25"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25">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25">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25">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25">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25">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25">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25">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25">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25">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25">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25">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25">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25">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25">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25">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25">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25">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25">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25">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25">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25">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25">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25">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25">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25">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25">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25">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25">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25">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25">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25">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25">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25">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25">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25">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25">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25">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4.25"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4.25"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4.25"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4.25"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4.25"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4.25"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4.25"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4.25"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2460</v>
      </c>
      <c r="AF1" s="163"/>
      <c r="AG1" s="2" t="s">
        <v>2461</v>
      </c>
      <c r="AM1" s="2" t="s">
        <v>2462</v>
      </c>
      <c r="AO1" s="2" t="s">
        <v>2463</v>
      </c>
      <c r="AQ1" s="164" t="s">
        <v>2464</v>
      </c>
      <c r="BA1" s="165"/>
      <c r="BB1" s="2" t="s">
        <v>2465</v>
      </c>
      <c r="BE1" s="2" t="s">
        <v>2466</v>
      </c>
    </row>
    <row r="2" spans="1:57">
      <c r="A2" s="1433" t="s">
        <v>2467</v>
      </c>
      <c r="B2" s="1436" t="s">
        <v>558</v>
      </c>
      <c r="C2" s="1439" t="s">
        <v>2468</v>
      </c>
      <c r="D2" s="1440"/>
      <c r="E2" s="1440"/>
      <c r="F2" s="1441"/>
      <c r="G2" s="1442" t="s">
        <v>2469</v>
      </c>
      <c r="H2" s="1443"/>
      <c r="I2" s="1444"/>
      <c r="J2" s="1442" t="s">
        <v>2470</v>
      </c>
      <c r="K2" s="1444"/>
      <c r="L2" s="1427" t="s">
        <v>2471</v>
      </c>
      <c r="M2" s="1428"/>
      <c r="N2" s="1428"/>
      <c r="O2" s="1428"/>
      <c r="P2" s="1428"/>
      <c r="Q2" s="1428"/>
      <c r="R2" s="1428"/>
      <c r="S2" s="1428"/>
      <c r="T2" s="1428"/>
      <c r="U2" s="1428"/>
      <c r="V2" s="1428"/>
      <c r="W2" s="1428"/>
      <c r="X2" s="1428"/>
      <c r="Y2" s="1428"/>
      <c r="Z2" s="1428"/>
      <c r="AA2" s="1428"/>
      <c r="AB2" s="1428"/>
      <c r="AC2" s="1428"/>
      <c r="AD2" s="1429"/>
      <c r="AE2" s="1421" t="s">
        <v>2472</v>
      </c>
      <c r="AF2" s="163"/>
      <c r="AG2" s="1448" t="s">
        <v>2473</v>
      </c>
      <c r="AH2" s="1460" t="s">
        <v>40</v>
      </c>
      <c r="AI2" s="1451" t="s">
        <v>2474</v>
      </c>
      <c r="AJ2" s="1452"/>
      <c r="AK2" s="1453"/>
      <c r="AM2" s="166" t="s">
        <v>2475</v>
      </c>
      <c r="AO2" s="9" t="s">
        <v>384</v>
      </c>
      <c r="AQ2" s="1442" t="s">
        <v>2468</v>
      </c>
      <c r="AR2" s="1443" t="s">
        <v>2469</v>
      </c>
      <c r="AS2" s="1443" t="s">
        <v>2470</v>
      </c>
      <c r="AT2" s="1443" t="s">
        <v>2476</v>
      </c>
      <c r="AU2" s="1443" t="s">
        <v>2477</v>
      </c>
      <c r="AV2" s="1443"/>
      <c r="AW2" s="1443"/>
      <c r="AX2" s="1443"/>
      <c r="AY2" s="1443"/>
      <c r="AZ2" s="1441"/>
      <c r="BB2" s="1465" t="s">
        <v>2473</v>
      </c>
      <c r="BC2" s="1441" t="s">
        <v>2478</v>
      </c>
      <c r="BE2" s="1421" t="s">
        <v>2479</v>
      </c>
    </row>
    <row r="3" spans="1:57" ht="12.75" thickBot="1">
      <c r="A3" s="1434"/>
      <c r="B3" s="1437"/>
      <c r="C3" s="1424" t="s">
        <v>2480</v>
      </c>
      <c r="D3" s="1425"/>
      <c r="E3" s="1425"/>
      <c r="F3" s="1426"/>
      <c r="G3" s="1424" t="s">
        <v>2481</v>
      </c>
      <c r="H3" s="1425"/>
      <c r="I3" s="1426"/>
      <c r="J3" s="1424"/>
      <c r="K3" s="1426"/>
      <c r="L3" s="1430" t="s">
        <v>2482</v>
      </c>
      <c r="M3" s="1431"/>
      <c r="N3" s="1431"/>
      <c r="O3" s="1431"/>
      <c r="P3" s="1431"/>
      <c r="Q3" s="1431"/>
      <c r="R3" s="1431"/>
      <c r="S3" s="1431"/>
      <c r="T3" s="1431"/>
      <c r="U3" s="1431"/>
      <c r="V3" s="1431"/>
      <c r="W3" s="1431"/>
      <c r="X3" s="1431"/>
      <c r="Y3" s="1431"/>
      <c r="Z3" s="1431"/>
      <c r="AA3" s="1431"/>
      <c r="AB3" s="1431"/>
      <c r="AC3" s="1431"/>
      <c r="AD3" s="1432"/>
      <c r="AE3" s="1422"/>
      <c r="AF3" s="163"/>
      <c r="AG3" s="1449"/>
      <c r="AH3" s="1461"/>
      <c r="AI3" s="1454"/>
      <c r="AJ3" s="1455"/>
      <c r="AK3" s="1456"/>
      <c r="AM3" s="167"/>
      <c r="AO3" s="7" t="s">
        <v>391</v>
      </c>
      <c r="AQ3" s="1424"/>
      <c r="AR3" s="1425"/>
      <c r="AS3" s="1425"/>
      <c r="AT3" s="1425"/>
      <c r="AU3" s="1425"/>
      <c r="AV3" s="1425"/>
      <c r="AW3" s="1425"/>
      <c r="AX3" s="1425"/>
      <c r="AY3" s="1425"/>
      <c r="AZ3" s="1463"/>
      <c r="BB3" s="1466"/>
      <c r="BC3" s="1463"/>
      <c r="BE3" s="1422"/>
    </row>
    <row r="4" spans="1:57" ht="24.75" thickBot="1">
      <c r="A4" s="1435"/>
      <c r="B4" s="1438"/>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50"/>
      <c r="AH4" s="1462"/>
      <c r="AI4" s="1457"/>
      <c r="AJ4" s="1458"/>
      <c r="AK4" s="1459"/>
      <c r="AO4" s="7" t="s">
        <v>392</v>
      </c>
      <c r="AQ4" s="1446"/>
      <c r="AR4" s="1447"/>
      <c r="AS4" s="1447"/>
      <c r="AT4" s="1447"/>
      <c r="AU4" s="1447"/>
      <c r="AV4" s="1447"/>
      <c r="AW4" s="1447"/>
      <c r="AX4" s="1447"/>
      <c r="AY4" s="1447"/>
      <c r="AZ4" s="168" t="s">
        <v>2492</v>
      </c>
      <c r="BB4" s="1467"/>
      <c r="BC4" s="1464"/>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75"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75"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75"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75"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75"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808" t="s">
        <v>2517</v>
      </c>
      <c r="AH50" s="808"/>
    </row>
    <row r="51" spans="33:34">
      <c r="AG51" s="1445" t="s">
        <v>2518</v>
      </c>
      <c r="AH51" s="1445"/>
    </row>
    <row r="52" spans="33:34">
      <c r="AG52" s="1445"/>
      <c r="AH52" s="144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purl.org/dc/elements/1.1/"/>
    <ds:schemaRef ds:uri="e60fd174-b192-4fdb-8980-a9c623028ceb"/>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2025-04-02T05:31:52Z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