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-fil001\共有_dfs$\200100財政課\第1係〈情報系）\70　公会計\20　統一モデル（Ｈ28－）\令和６年度（令和５年度決算）\07連結財務書類\一般、全体財務書類（修正分）\"/>
    </mc:Choice>
  </mc:AlternateContent>
  <xr:revisionPtr revIDLastSave="0" documentId="13_ncr:1_{A7C27688-407D-479E-BE6F-51BF5133FC35}" xr6:coauthVersionLast="47" xr6:coauthVersionMax="47" xr10:uidLastSave="{00000000-0000-0000-0000-000000000000}"/>
  <bookViews>
    <workbookView xWindow="20370" yWindow="-120" windowWidth="29040" windowHeight="15720" tabRatio="869" xr2:uid="{00000000-000D-0000-FFFF-FFFF00000000}"/>
  </bookViews>
  <sheets>
    <sheet name="有形固定資産明細・行政目的別明細" sheetId="47" r:id="rId1"/>
    <sheet name="投資及び出資金の明細" sheetId="25" r:id="rId2"/>
    <sheet name="基金の明細" sheetId="49" r:id="rId3"/>
    <sheet name="貸付金の明細" sheetId="27" r:id="rId4"/>
    <sheet name="長期延滞債権の明細、未収金の明細" sheetId="29" r:id="rId5"/>
    <sheet name="地方債等の明細" sheetId="50" r:id="rId6"/>
    <sheet name="引当金の明細" sheetId="31" r:id="rId7"/>
    <sheet name="補助金等の明細" sheetId="51" r:id="rId8"/>
    <sheet name="財源の明細" sheetId="41" r:id="rId9"/>
    <sheet name="資金の明細" sheetId="42" r:id="rId10"/>
  </sheets>
  <definedNames>
    <definedName name="_xlnm.Print_Area" localSheetId="2">基金の明細!$A$1:$G$17</definedName>
    <definedName name="_xlnm.Print_Area" localSheetId="8">財源の明細!$A$1:$G$36</definedName>
    <definedName name="_xlnm.Print_Area" localSheetId="9">資金の明細!$A$1:$B$6</definedName>
    <definedName name="_xlnm.Print_Area" localSheetId="3">貸付金の明細!$A$1:$F$8</definedName>
    <definedName name="_xlnm.Print_Area" localSheetId="5">地方債等の明細!$B$1:$L$29</definedName>
    <definedName name="_xlnm.Print_Area" localSheetId="4">'長期延滞債権の明細、未収金の明細'!$A$1:$G$23</definedName>
    <definedName name="_xlnm.Print_Area" localSheetId="7">補助金等の明細!$A$1:$E$22</definedName>
    <definedName name="立案担当者" localSheetId="2">#REF!</definedName>
    <definedName name="立案担当者" localSheetId="5">#REF!</definedName>
    <definedName name="立案担当者" localSheetId="7">#REF!</definedName>
    <definedName name="立案担当者">#REF!</definedName>
    <definedName name="連絡事項" localSheetId="2">#REF!</definedName>
    <definedName name="連絡事項" localSheetId="5">#REF!</definedName>
    <definedName name="連絡事項" localSheetId="7">#REF!</definedName>
    <definedName name="連絡事項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49" l="1"/>
  <c r="K45" i="47"/>
  <c r="K40" i="47"/>
  <c r="J21" i="47"/>
  <c r="J16" i="47"/>
  <c r="B21" i="29" l="1"/>
  <c r="G36" i="41" l="1"/>
  <c r="F34" i="41"/>
  <c r="C36" i="41" l="1"/>
  <c r="E4" i="41" l="1"/>
  <c r="C5" i="31" l="1"/>
  <c r="G20" i="29"/>
  <c r="G19" i="29"/>
  <c r="G18" i="29"/>
  <c r="G17" i="29"/>
  <c r="C18" i="29"/>
  <c r="C17" i="29"/>
  <c r="G21" i="29" l="1"/>
  <c r="G22" i="29" s="1"/>
  <c r="C20" i="29"/>
  <c r="C19" i="29"/>
  <c r="B7" i="29" l="1"/>
  <c r="B22" i="29" s="1"/>
  <c r="B23" i="29" s="1"/>
  <c r="I19" i="51" l="1"/>
  <c r="D20" i="51"/>
  <c r="I18" i="51"/>
  <c r="I17" i="51"/>
  <c r="I16" i="51"/>
  <c r="I15" i="51"/>
  <c r="I14" i="51"/>
  <c r="I13" i="51"/>
  <c r="I12" i="51"/>
  <c r="I11" i="51"/>
  <c r="I10" i="51"/>
  <c r="I8" i="51"/>
  <c r="I7" i="51"/>
  <c r="I6" i="51"/>
  <c r="I5" i="51"/>
  <c r="I4" i="51"/>
  <c r="F5" i="27" l="1"/>
  <c r="F6" i="27" s="1"/>
  <c r="B5" i="42" l="1"/>
  <c r="D5" i="31" l="1"/>
  <c r="D4" i="31" l="1"/>
  <c r="L17" i="50"/>
  <c r="K17" i="50"/>
  <c r="J17" i="50"/>
  <c r="I17" i="50"/>
  <c r="H17" i="50"/>
  <c r="G17" i="50"/>
  <c r="E16" i="50"/>
  <c r="D14" i="50"/>
  <c r="D11" i="50"/>
  <c r="E10" i="50"/>
  <c r="E17" i="50" s="1"/>
  <c r="F9" i="50"/>
  <c r="F17" i="50" s="1"/>
  <c r="C9" i="50"/>
  <c r="C17" i="50" s="1"/>
  <c r="D17" i="50" l="1"/>
  <c r="G6" i="49"/>
  <c r="F4" i="49"/>
  <c r="F5" i="49"/>
  <c r="F6" i="49"/>
  <c r="F7" i="49"/>
  <c r="F8" i="49"/>
  <c r="F9" i="49"/>
  <c r="F10" i="49"/>
  <c r="F11" i="49"/>
  <c r="F12" i="49"/>
  <c r="F13" i="49"/>
  <c r="F14" i="49"/>
  <c r="F15" i="49"/>
  <c r="F16" i="49"/>
  <c r="F3" i="49"/>
  <c r="F17" i="49" l="1"/>
  <c r="E15" i="41"/>
  <c r="D33" i="41" s="1"/>
  <c r="E33" i="41" s="1"/>
  <c r="E18" i="41" l="1"/>
  <c r="E21" i="41"/>
  <c r="E22" i="41" l="1"/>
  <c r="D9" i="51"/>
  <c r="E23" i="41" l="1"/>
  <c r="G5" i="29"/>
  <c r="F5" i="29"/>
  <c r="F21" i="29" l="1"/>
  <c r="F22" i="29" s="1"/>
  <c r="F23" i="29" s="1"/>
  <c r="G23" i="29"/>
  <c r="C7" i="31"/>
  <c r="B7" i="31" l="1"/>
  <c r="C7" i="29"/>
  <c r="C23" i="29" l="1"/>
  <c r="C21" i="29"/>
  <c r="C22" i="29" s="1"/>
  <c r="D6" i="27"/>
  <c r="E25" i="41" l="1"/>
  <c r="E27" i="41"/>
  <c r="D36" i="41" l="1"/>
  <c r="D32" i="41" s="1"/>
  <c r="B6" i="27"/>
  <c r="G9" i="49"/>
  <c r="G17" i="49" s="1"/>
  <c r="F7" i="31" l="1"/>
  <c r="D7" i="31" s="1"/>
  <c r="E32" i="41" l="1"/>
  <c r="F32" i="41" s="1"/>
  <c r="F36" i="4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D6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③で作る起前足した後の額入れる
R5から起債前借りはなし</t>
        </r>
      </text>
    </comment>
    <comment ref="C9" authorId="0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>+1</t>
        </r>
      </text>
    </comment>
    <comment ref="F9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+1</t>
        </r>
      </text>
    </comment>
    <comment ref="E10" authorId="0" shapeId="0" xr:uid="{00000000-0006-0000-0500-000004000000}">
      <text>
        <r>
          <rPr>
            <b/>
            <sz val="9"/>
            <color indexed="81"/>
            <rFont val="MS P ゴシック"/>
            <family val="3"/>
            <charset val="128"/>
          </rPr>
          <t>行調整のため+1</t>
        </r>
      </text>
    </comment>
    <comment ref="D11" authorId="0" shapeId="0" xr:uid="{00000000-0006-0000-0500-000005000000}">
      <text>
        <r>
          <rPr>
            <b/>
            <sz val="9"/>
            <color indexed="81"/>
            <rFont val="MS P ゴシック"/>
            <family val="3"/>
            <charset val="128"/>
          </rPr>
          <t>③で作る起前足した額入れるR5から起債前借りは無し</t>
        </r>
      </text>
    </comment>
    <comment ref="E16" authorId="0" shapeId="0" xr:uid="{00000000-0006-0000-0500-000006000000}">
      <text>
        <r>
          <rPr>
            <b/>
            <sz val="9"/>
            <color indexed="81"/>
            <rFont val="MS P ゴシック"/>
            <family val="3"/>
            <charset val="128"/>
          </rPr>
          <t>行調整のため-1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奈良市役所</author>
  </authors>
  <commentList>
    <comment ref="D36" authorId="0" shapeId="0" xr:uid="{00000000-0006-0000-0800-000001000000}">
      <text>
        <r>
          <rPr>
            <b/>
            <sz val="9"/>
            <color indexed="81"/>
            <rFont val="MS P ゴシック"/>
            <family val="3"/>
            <charset val="128"/>
          </rPr>
          <t>5,877千円　県支出金　総合医療センターアクセス整備推進事業補助金</t>
        </r>
      </text>
    </comment>
  </commentList>
</comments>
</file>

<file path=xl/sharedStrings.xml><?xml version="1.0" encoding="utf-8"?>
<sst xmlns="http://schemas.openxmlformats.org/spreadsheetml/2006/main" count="707" uniqueCount="300">
  <si>
    <t>（単位：千円）</t>
    <phoneticPr fontId="4"/>
  </si>
  <si>
    <t>区分</t>
    <rPh sb="0" eb="2">
      <t>クブン</t>
    </rPh>
    <phoneticPr fontId="7"/>
  </si>
  <si>
    <t>（参考）
貸付金計</t>
    <rPh sb="1" eb="3">
      <t>サンコウ</t>
    </rPh>
    <rPh sb="5" eb="7">
      <t>カシツケ</t>
    </rPh>
    <rPh sb="7" eb="8">
      <t>キン</t>
    </rPh>
    <rPh sb="8" eb="9">
      <t>ケイ</t>
    </rPh>
    <phoneticPr fontId="4"/>
  </si>
  <si>
    <t>合計</t>
    <rPh sb="0" eb="2">
      <t>ゴウケイ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</si>
  <si>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7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</si>
  <si>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7"/>
  </si>
  <si>
    <t>目的使用</t>
    <rPh sb="0" eb="2">
      <t>モクテキ</t>
    </rPh>
    <rPh sb="2" eb="4">
      <t>シヨウ</t>
    </rPh>
    <phoneticPr fontId="4"/>
  </si>
  <si>
    <t>その他</t>
    <rPh sb="2" eb="3">
      <t>タ</t>
    </rPh>
    <phoneticPr fontId="4"/>
  </si>
  <si>
    <t>-</t>
  </si>
  <si>
    <t>区分</t>
    <rPh sb="0" eb="2">
      <t>クブン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</si>
  <si>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</si>
  <si>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</si>
  <si>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7"/>
  </si>
  <si>
    <t>⑤貸付金の明細</t>
    <rPh sb="1" eb="3">
      <t>カシツケ</t>
    </rPh>
    <rPh sb="3" eb="4">
      <t>キン</t>
    </rPh>
    <rPh sb="5" eb="7">
      <t>メイサイ</t>
    </rPh>
    <phoneticPr fontId="11"/>
  </si>
  <si>
    <t>⑤引当金の明細</t>
    <rPh sb="1" eb="3">
      <t>ヒキアテ</t>
    </rPh>
    <rPh sb="3" eb="4">
      <t>キン</t>
    </rPh>
    <rPh sb="5" eb="7">
      <t>メイサイ</t>
    </rPh>
    <phoneticPr fontId="13"/>
  </si>
  <si>
    <t>　　その他</t>
    <rPh sb="4" eb="5">
      <t>タ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</si>
  <si>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</si>
  <si>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7"/>
  </si>
  <si>
    <t>種類</t>
    <rPh sb="0" eb="2">
      <t>シュルイ</t>
    </rPh>
    <phoneticPr fontId="3"/>
  </si>
  <si>
    <t>その他</t>
    <rPh sb="2" eb="3">
      <t>タ</t>
    </rPh>
    <phoneticPr fontId="3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</si>
  <si>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3"/>
  </si>
  <si>
    <t>（単位：千円）</t>
    <rPh sb="1" eb="3">
      <t>タンイ</t>
    </rPh>
    <rPh sb="4" eb="6">
      <t>センエン</t>
    </rPh>
    <phoneticPr fontId="3"/>
  </si>
  <si>
    <t>⑦未収金の明細</t>
    <rPh sb="1" eb="4">
      <t>ミシュウキン</t>
    </rPh>
    <rPh sb="5" eb="7">
      <t>メイサイ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</si>
  <si>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</si>
  <si>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"/>
  </si>
  <si>
    <t>徴収不能引当金計上額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ケイジョウ</t>
    </rPh>
    <rPh sb="9" eb="10">
      <t>ガク</t>
    </rPh>
    <phoneticPr fontId="3"/>
  </si>
  <si>
    <t>小計</t>
    <rPh sb="0" eb="2">
      <t>ショウケイ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</si>
  <si>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7"/>
  </si>
  <si>
    <t>貸借対照表計上額</t>
    <rPh sb="0" eb="5">
      <t>タイシャクタイショウヒョウ</t>
    </rPh>
    <rPh sb="5" eb="7">
      <t>ケイジョウ</t>
    </rPh>
    <rPh sb="7" eb="8">
      <t>ガク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</si>
  <si>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</si>
  <si>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本年度末残高</t>
    <rPh sb="0" eb="1">
      <t>ホン</t>
    </rPh>
    <rPh sb="1" eb="4">
      <t>ネンドマツ</t>
    </rPh>
    <rPh sb="4" eb="6">
      <t>ザンダカ</t>
    </rPh>
    <phoneticPr fontId="4"/>
  </si>
  <si>
    <t>本年度減少額</t>
    <rPh sb="0" eb="3">
      <t>ホンネンド</t>
    </rPh>
    <rPh sb="3" eb="5">
      <t>ゲンショウ</t>
    </rPh>
    <rPh sb="5" eb="6">
      <t>ガク</t>
    </rPh>
    <phoneticPr fontId="7"/>
  </si>
  <si>
    <t>合計</t>
    <rPh sb="0" eb="2">
      <t>ゴウケイ</t>
    </rPh>
    <phoneticPr fontId="14"/>
  </si>
  <si>
    <t>その他の貸付金</t>
    <rPh sb="2" eb="3">
      <t>タ</t>
    </rPh>
    <rPh sb="4" eb="6">
      <t>カシツケ</t>
    </rPh>
    <rPh sb="6" eb="7">
      <t>キン</t>
    </rPh>
    <phoneticPr fontId="11"/>
  </si>
  <si>
    <t>　　母子父子寡婦福祉資金貸付金</t>
    <rPh sb="2" eb="4">
      <t>ボシ</t>
    </rPh>
    <rPh sb="4" eb="5">
      <t>チチ</t>
    </rPh>
    <rPh sb="5" eb="6">
      <t>コ</t>
    </rPh>
    <rPh sb="6" eb="8">
      <t>カフ</t>
    </rPh>
    <rPh sb="8" eb="10">
      <t>フクシ</t>
    </rPh>
    <rPh sb="10" eb="12">
      <t>シキン</t>
    </rPh>
    <rPh sb="12" eb="14">
      <t>カシツケ</t>
    </rPh>
    <rPh sb="14" eb="15">
      <t>キン</t>
    </rPh>
    <phoneticPr fontId="7"/>
  </si>
  <si>
    <t>市場価格のあるもの</t>
  </si>
  <si>
    <t>銘柄名</t>
  </si>
  <si>
    <t>株数・口数など_x000D_
(A)</t>
  </si>
  <si>
    <t>時価単価_x000D_
(B)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</si>
  <si>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</si>
  <si>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</si>
  <si>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</si>
  <si>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</si>
  <si>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</si>
  <si>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</si>
  <si>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</si>
  <si>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</si>
  <si>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</si>
  <si>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</si>
  <si>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</si>
  <si>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</si>
  <si>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</si>
  <si>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</si>
  <si>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</si>
  <si>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</si>
  <si>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</si>
  <si>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</si>
  <si>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社会福祉法人　奈良市社会福祉協議会</t>
  </si>
  <si>
    <t>金額</t>
    <rPh sb="0" eb="2">
      <t>キンガク</t>
    </rPh>
    <phoneticPr fontId="3"/>
  </si>
  <si>
    <t>計</t>
    <rPh sb="0" eb="1">
      <t>ケイ</t>
    </rPh>
    <phoneticPr fontId="3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</si>
  <si>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3"/>
  </si>
  <si>
    <t>（１）財源の明細</t>
    <rPh sb="3" eb="5">
      <t>ザイゲン</t>
    </rPh>
    <rPh sb="6" eb="8">
      <t>メイサイ</t>
    </rPh>
    <phoneticPr fontId="3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</si>
  <si>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</si>
  <si>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</si>
  <si>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</si>
  <si>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税収等</t>
    <rPh sb="0" eb="3">
      <t>ゼイシュウナド</t>
    </rPh>
    <phoneticPr fontId="3"/>
  </si>
  <si>
    <t>地方税</t>
    <phoneticPr fontId="3"/>
  </si>
  <si>
    <t>税関連交付金</t>
    <phoneticPr fontId="3"/>
  </si>
  <si>
    <t>分担金及び負担金</t>
    <rPh sb="3" eb="4">
      <t>オヨ</t>
    </rPh>
    <phoneticPr fontId="3"/>
  </si>
  <si>
    <t>地方交付税</t>
    <phoneticPr fontId="3"/>
  </si>
  <si>
    <t>地方特例交付金</t>
    <phoneticPr fontId="3"/>
  </si>
  <si>
    <t>交通安全特別交付金</t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</si>
  <si>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</si>
  <si>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資本的
補助金</t>
    <rPh sb="0" eb="3">
      <t>シホンテキ</t>
    </rPh>
    <rPh sb="4" eb="7">
      <t>ホジョキン</t>
    </rPh>
    <phoneticPr fontId="3"/>
  </si>
  <si>
    <t>国庫支出金</t>
    <rPh sb="0" eb="2">
      <t>コッコ</t>
    </rPh>
    <rPh sb="2" eb="5">
      <t>シシュツキン</t>
    </rPh>
    <phoneticPr fontId="3"/>
  </si>
  <si>
    <t>経常的
補助金</t>
    <rPh sb="0" eb="2">
      <t>ケイジョウ</t>
    </rPh>
    <rPh sb="2" eb="3">
      <t>テキ</t>
    </rPh>
    <rPh sb="4" eb="7">
      <t>ホジョキン</t>
    </rPh>
    <phoneticPr fontId="3"/>
  </si>
  <si>
    <t>（２）財源情報の明細</t>
    <rPh sb="3" eb="5">
      <t>ザイゲン</t>
    </rPh>
    <rPh sb="5" eb="7">
      <t>ジョウホウ</t>
    </rPh>
    <rPh sb="8" eb="10">
      <t>メイサイ</t>
    </rPh>
    <phoneticPr fontId="3"/>
  </si>
  <si>
    <t>内訳</t>
    <rPh sb="0" eb="2">
      <t>ウチワケ</t>
    </rPh>
    <phoneticPr fontId="3"/>
  </si>
  <si>
    <t>地方債</t>
    <rPh sb="0" eb="3">
      <t>チホウサイ</t>
    </rPh>
    <phoneticPr fontId="3"/>
  </si>
  <si>
    <t>税収等</t>
    <rPh sb="0" eb="2">
      <t>ゼイシュウ</t>
    </rPh>
    <rPh sb="2" eb="3">
      <t>ナド</t>
    </rPh>
    <phoneticPr fontId="3"/>
  </si>
  <si>
    <t>純行政コスト</t>
    <rPh sb="0" eb="1">
      <t>ジュン</t>
    </rPh>
    <rPh sb="1" eb="3">
      <t>ギョウセイ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</si>
  <si>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</si>
  <si>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貸付金・基金等の増加</t>
    <rPh sb="0" eb="2">
      <t>カシツケ</t>
    </rPh>
    <rPh sb="2" eb="3">
      <t>キン</t>
    </rPh>
    <rPh sb="4" eb="6">
      <t>キキン</t>
    </rPh>
    <rPh sb="6" eb="7">
      <t>ナド</t>
    </rPh>
    <rPh sb="8" eb="10">
      <t>ゾウカ</t>
    </rPh>
    <phoneticPr fontId="3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</si>
  <si>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3"/>
  </si>
  <si>
    <t>（1）資金の明細</t>
    <rPh sb="3" eb="5">
      <t>シキン</t>
    </rPh>
    <rPh sb="6" eb="8">
      <t>メイサイ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</si>
  <si>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</si>
  <si>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</si>
  <si>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</si>
  <si>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（単位：千円）</t>
    <phoneticPr fontId="3"/>
  </si>
  <si>
    <t>【貸付金】</t>
    <rPh sb="1" eb="3">
      <t>カシツケ</t>
    </rPh>
    <rPh sb="3" eb="4">
      <t>キン</t>
    </rPh>
    <phoneticPr fontId="3"/>
  </si>
  <si>
    <t>【貸付金】</t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</si>
  <si>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0">
      <t>キン</t>
    </rPh>
    <phoneticPr fontId="3"/>
  </si>
  <si>
    <t>その他の貸付金</t>
    <rPh sb="2" eb="3">
      <t>タ</t>
    </rPh>
    <rPh sb="4" eb="6">
      <t>カシツケ</t>
    </rPh>
    <rPh sb="6" eb="7">
      <t>キン</t>
    </rPh>
    <phoneticPr fontId="3"/>
  </si>
  <si>
    <t>【未収金】</t>
    <rPh sb="1" eb="4">
      <t>ミシュウキン</t>
    </rPh>
    <phoneticPr fontId="3"/>
  </si>
  <si>
    <t>【未収金】</t>
  </si>
  <si>
    <t>税等未収金</t>
    <rPh sb="0" eb="1">
      <t>ゼイ</t>
    </rPh>
    <rPh sb="1" eb="2">
      <t>トウ</t>
    </rPh>
    <rPh sb="2" eb="5">
      <t>ミシュウキン</t>
    </rPh>
    <phoneticPr fontId="3"/>
  </si>
  <si>
    <t>税等未収金</t>
  </si>
  <si>
    <t>　　市民税</t>
    <rPh sb="2" eb="5">
      <t>シミンゼイ</t>
    </rPh>
    <phoneticPr fontId="3"/>
  </si>
  <si>
    <t>　　固定資産税</t>
    <rPh sb="2" eb="4">
      <t>コテイ</t>
    </rPh>
    <rPh sb="4" eb="7">
      <t>シサンゼイ</t>
    </rPh>
    <phoneticPr fontId="3"/>
  </si>
  <si>
    <t>　　都市計画税</t>
    <rPh sb="2" eb="4">
      <t>トシ</t>
    </rPh>
    <rPh sb="4" eb="6">
      <t>ケイカク</t>
    </rPh>
    <rPh sb="6" eb="7">
      <t>ゼイ</t>
    </rPh>
    <phoneticPr fontId="3"/>
  </si>
  <si>
    <t>　　軽自動車税</t>
    <rPh sb="2" eb="6">
      <t>ケイジドウシャ</t>
    </rPh>
    <rPh sb="6" eb="7">
      <t>ゼイ</t>
    </rPh>
    <phoneticPr fontId="3"/>
  </si>
  <si>
    <t>その他の未収金</t>
    <rPh sb="2" eb="3">
      <t>タ</t>
    </rPh>
    <rPh sb="4" eb="7">
      <t>ミシュウキン</t>
    </rPh>
    <phoneticPr fontId="3"/>
  </si>
  <si>
    <t>その他の未収金</t>
  </si>
  <si>
    <t>　　その他</t>
  </si>
  <si>
    <t>母子父子寡婦福祉資金貸付金</t>
    <rPh sb="0" eb="2">
      <t>ボシ</t>
    </rPh>
    <rPh sb="2" eb="3">
      <t>チチ</t>
    </rPh>
    <rPh sb="3" eb="4">
      <t>コ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3"/>
  </si>
  <si>
    <t>　　生活保護費等返還金</t>
    <phoneticPr fontId="3"/>
  </si>
  <si>
    <t>　　住宅使用料等</t>
    <phoneticPr fontId="3"/>
  </si>
  <si>
    <t>本年度増加額</t>
    <rPh sb="0" eb="3">
      <t>ホンネンド</t>
    </rPh>
    <rPh sb="3" eb="5">
      <t>ゾウカ</t>
    </rPh>
    <rPh sb="5" eb="6">
      <t>ガク</t>
    </rPh>
    <phoneticPr fontId="4"/>
  </si>
  <si>
    <t>-</t>
    <phoneticPr fontId="36"/>
  </si>
  <si>
    <t>地方譲与税</t>
    <phoneticPr fontId="3"/>
  </si>
  <si>
    <t>県支出金</t>
    <rPh sb="0" eb="1">
      <t>ケン</t>
    </rPh>
    <rPh sb="1" eb="4">
      <t>シシュツキン</t>
    </rPh>
    <phoneticPr fontId="3"/>
  </si>
  <si>
    <t>土地区画整理事業特別会計</t>
    <rPh sb="0" eb="2">
      <t>トチ</t>
    </rPh>
    <rPh sb="2" eb="4">
      <t>クカク</t>
    </rPh>
    <rPh sb="4" eb="6">
      <t>セイリ</t>
    </rPh>
    <rPh sb="6" eb="8">
      <t>ジギョウ</t>
    </rPh>
    <rPh sb="8" eb="10">
      <t>トクベツ</t>
    </rPh>
    <rPh sb="10" eb="12">
      <t>カイケイ</t>
    </rPh>
    <phoneticPr fontId="36"/>
  </si>
  <si>
    <t>国県等補助金</t>
    <phoneticPr fontId="36"/>
  </si>
  <si>
    <t>臨時的
補助金</t>
    <phoneticPr fontId="36"/>
  </si>
  <si>
    <t>附属明細書</t>
    <rPh sb="0" eb="2">
      <t>フゾク</t>
    </rPh>
    <rPh sb="2" eb="5">
      <t>メイサイショ</t>
    </rPh>
    <phoneticPr fontId="3"/>
  </si>
  <si>
    <t>１．貸借対照表の内容に関する明細
（１）資産項目の明細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rPh sb="20" eb="22">
      <t>シサン</t>
    </rPh>
    <rPh sb="22" eb="24">
      <t>コウモク</t>
    </rPh>
    <rPh sb="25" eb="27">
      <t>メイサイ</t>
    </rPh>
    <phoneticPr fontId="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</si>
  <si>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</si>
  <si>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</si>
  <si>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</si>
  <si>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</si>
  <si>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</si>
  <si>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 xml:space="preserve"> 事業用資産</t>
    <rPh sb="1" eb="4">
      <t>ジギョウヨウ</t>
    </rPh>
    <rPh sb="4" eb="6">
      <t>シサン</t>
    </rPh>
    <phoneticPr fontId="3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</si>
  <si>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</si>
  <si>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3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</si>
  <si>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</si>
  <si>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</si>
  <si>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3"/>
  </si>
  <si>
    <t>　　浮標等</t>
    <rPh sb="2" eb="4">
      <t>フヒョウ</t>
    </rPh>
    <rPh sb="4" eb="5">
      <t>ナド</t>
    </rPh>
    <phoneticPr fontId="3"/>
  </si>
  <si>
    <t>　　航空機</t>
    <rPh sb="2" eb="5">
      <t>コウクウキ</t>
    </rPh>
    <phoneticPr fontId="3"/>
  </si>
  <si>
    <t>　　建設仮勘定</t>
    <rPh sb="2" eb="4">
      <t>ケンセツ</t>
    </rPh>
    <rPh sb="4" eb="7">
      <t>カリカンジョウ</t>
    </rPh>
    <phoneticPr fontId="3"/>
  </si>
  <si>
    <t xml:space="preserve"> インフラ資産</t>
    <rPh sb="5" eb="7">
      <t>シサン</t>
    </rPh>
    <phoneticPr fontId="3"/>
  </si>
  <si>
    <t>　　土地</t>
    <rPh sb="2" eb="4">
      <t>トチ</t>
    </rPh>
    <phoneticPr fontId="3"/>
  </si>
  <si>
    <t xml:space="preserve"> 物品</t>
    <rPh sb="1" eb="3">
      <t>ブッピン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</si>
  <si>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</si>
  <si>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</si>
  <si>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3"/>
  </si>
  <si>
    <t>福祉</t>
    <rPh sb="0" eb="2">
      <t>フクシ</t>
    </rPh>
    <phoneticPr fontId="3"/>
  </si>
  <si>
    <t>環境衛生</t>
    <rPh sb="0" eb="2">
      <t>カンキョウ</t>
    </rPh>
    <rPh sb="2" eb="4">
      <t>エイセイ</t>
    </rPh>
    <phoneticPr fontId="3"/>
  </si>
  <si>
    <t>産業振興</t>
    <rPh sb="0" eb="2">
      <t>サンギョウ</t>
    </rPh>
    <rPh sb="2" eb="4">
      <t>シンコウ</t>
    </rPh>
    <phoneticPr fontId="3"/>
  </si>
  <si>
    <t>消防</t>
    <rPh sb="0" eb="2">
      <t>ショウボウ</t>
    </rPh>
    <phoneticPr fontId="3"/>
  </si>
  <si>
    <t>総務</t>
    <rPh sb="0" eb="2">
      <t>ソウム</t>
    </rPh>
    <phoneticPr fontId="3"/>
  </si>
  <si>
    <t>資本的
補助金</t>
    <phoneticPr fontId="3"/>
  </si>
  <si>
    <t>本年度末
減価償却
累計額
（E)</t>
    <rPh sb="0" eb="1">
      <t>ホン</t>
    </rPh>
    <rPh sb="1" eb="4">
      <t>ネンドマツ</t>
    </rPh>
    <rPh sb="5" eb="7">
      <t>ゲンカ</t>
    </rPh>
    <rPh sb="7" eb="9">
      <t>ショウキャク</t>
    </rPh>
    <rPh sb="10" eb="13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</si>
  <si>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</si>
  <si>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"/>
  </si>
  <si>
    <t>出資金額_x000D_
(貸借対照表計上額)_x000D_
(A)</t>
  </si>
  <si>
    <t>　　事業所税</t>
    <rPh sb="2" eb="5">
      <t>ジギョウショ</t>
    </rPh>
    <rPh sb="5" eb="6">
      <t>ゼイ</t>
    </rPh>
    <phoneticPr fontId="3"/>
  </si>
  <si>
    <t>　　針テラス事業用地土地使用料</t>
    <phoneticPr fontId="12"/>
  </si>
  <si>
    <t>(単位：千円)</t>
    <rPh sb="4" eb="6">
      <t>センエン</t>
    </rPh>
    <phoneticPr fontId="6"/>
  </si>
  <si>
    <t>(単位：千円　)</t>
    <rPh sb="4" eb="6">
      <t>センエン</t>
    </rPh>
    <phoneticPr fontId="6"/>
  </si>
  <si>
    <t>④基金の明細</t>
    <rPh sb="1" eb="3">
      <t>キキン</t>
    </rPh>
    <rPh sb="4" eb="6">
      <t>メイサイ</t>
    </rPh>
    <phoneticPr fontId="3"/>
  </si>
  <si>
    <t>現金預金</t>
    <rPh sb="0" eb="2">
      <t>ゲンキン</t>
    </rPh>
    <rPh sb="2" eb="4">
      <t>ヨキン</t>
    </rPh>
    <phoneticPr fontId="3"/>
  </si>
  <si>
    <t>有価証券</t>
    <rPh sb="0" eb="2">
      <t>ユウカ</t>
    </rPh>
    <rPh sb="2" eb="4">
      <t>ショウケン</t>
    </rPh>
    <phoneticPr fontId="3"/>
  </si>
  <si>
    <t>土地</t>
    <rPh sb="0" eb="2">
      <t>トチ</t>
    </rPh>
    <phoneticPr fontId="3"/>
  </si>
  <si>
    <t>合計
（貸借対照表計上額）</t>
    <rPh sb="0" eb="2">
      <t>ゴウケイ</t>
    </rPh>
    <rPh sb="4" eb="6">
      <t>タイシャク</t>
    </rPh>
    <rPh sb="6" eb="9">
      <t>タイショウヒョウ</t>
    </rPh>
    <rPh sb="9" eb="11">
      <t>ケイジョウ</t>
    </rPh>
    <rPh sb="11" eb="12">
      <t>ガク</t>
    </rPh>
    <phoneticPr fontId="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</si>
  <si>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</si>
  <si>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45"/>
  </si>
  <si>
    <t>-</t>
    <phoneticPr fontId="3"/>
  </si>
  <si>
    <t>地元公共事業基金</t>
    <rPh sb="0" eb="2">
      <t>ジモト</t>
    </rPh>
    <rPh sb="2" eb="4">
      <t>コウキョウ</t>
    </rPh>
    <rPh sb="4" eb="6">
      <t>ジギョウ</t>
    </rPh>
    <rPh sb="6" eb="8">
      <t>キキン</t>
    </rPh>
    <phoneticPr fontId="45"/>
  </si>
  <si>
    <t>観光振興基金</t>
    <rPh sb="0" eb="2">
      <t>カンコウ</t>
    </rPh>
    <rPh sb="2" eb="4">
      <t>シンコウ</t>
    </rPh>
    <rPh sb="4" eb="6">
      <t>キキン</t>
    </rPh>
    <phoneticPr fontId="45"/>
  </si>
  <si>
    <t>福祉基金</t>
    <rPh sb="0" eb="2">
      <t>フクシ</t>
    </rPh>
    <rPh sb="2" eb="4">
      <t>キキン</t>
    </rPh>
    <phoneticPr fontId="45"/>
  </si>
  <si>
    <t>地域づくり推進基金</t>
    <rPh sb="0" eb="2">
      <t>チイキ</t>
    </rPh>
    <rPh sb="5" eb="7">
      <t>スイシン</t>
    </rPh>
    <rPh sb="7" eb="9">
      <t>キキン</t>
    </rPh>
    <phoneticPr fontId="45"/>
  </si>
  <si>
    <t>月ヶ瀬八幡橋維持管理基金</t>
    <rPh sb="0" eb="3">
      <t>ツキガセ</t>
    </rPh>
    <rPh sb="3" eb="5">
      <t>ヤワタ</t>
    </rPh>
    <rPh sb="5" eb="6">
      <t>ハシ</t>
    </rPh>
    <rPh sb="6" eb="8">
      <t>イジ</t>
    </rPh>
    <rPh sb="8" eb="10">
      <t>カンリ</t>
    </rPh>
    <rPh sb="10" eb="12">
      <t>キキン</t>
    </rPh>
    <phoneticPr fontId="45"/>
  </si>
  <si>
    <t>地域振興基金</t>
    <rPh sb="0" eb="2">
      <t>チイキ</t>
    </rPh>
    <rPh sb="2" eb="4">
      <t>シンコウ</t>
    </rPh>
    <rPh sb="4" eb="6">
      <t>キキン</t>
    </rPh>
    <phoneticPr fontId="45"/>
  </si>
  <si>
    <t>教育振興基金</t>
    <rPh sb="0" eb="2">
      <t>キョウイク</t>
    </rPh>
    <rPh sb="2" eb="4">
      <t>シンコウ</t>
    </rPh>
    <rPh sb="4" eb="6">
      <t>キキン</t>
    </rPh>
    <phoneticPr fontId="45"/>
  </si>
  <si>
    <t>心のふるさと応援基金</t>
    <rPh sb="0" eb="1">
      <t>ココロ</t>
    </rPh>
    <rPh sb="6" eb="8">
      <t>オウエン</t>
    </rPh>
    <rPh sb="8" eb="10">
      <t>キキン</t>
    </rPh>
    <phoneticPr fontId="45"/>
  </si>
  <si>
    <t>（2）負債項目の明細</t>
    <rPh sb="3" eb="5">
      <t>フサイ</t>
    </rPh>
    <rPh sb="5" eb="7">
      <t>コウモク</t>
    </rPh>
    <rPh sb="8" eb="10">
      <t>メイサイ</t>
    </rPh>
    <phoneticPr fontId="3"/>
  </si>
  <si>
    <t>①地方債（借入先別）の明細</t>
    <rPh sb="1" eb="4">
      <t>チホウサイ</t>
    </rPh>
    <rPh sb="5" eb="7">
      <t>カリイレ</t>
    </rPh>
    <rPh sb="7" eb="8">
      <t>サキ</t>
    </rPh>
    <rPh sb="8" eb="9">
      <t>ベツ</t>
    </rPh>
    <rPh sb="11" eb="13">
      <t>メイサイ</t>
    </rPh>
    <phoneticPr fontId="3"/>
  </si>
  <si>
    <t>（単位：千円）</t>
    <phoneticPr fontId="3"/>
  </si>
  <si>
    <t>地方債残高</t>
    <rPh sb="0" eb="3">
      <t>チホウサイ</t>
    </rPh>
    <rPh sb="3" eb="5">
      <t>ザンダカ</t>
    </rPh>
    <phoneticPr fontId="3"/>
  </si>
  <si>
    <t>政府資金</t>
    <rPh sb="0" eb="2">
      <t>セイフ</t>
    </rPh>
    <rPh sb="2" eb="4">
      <t>シキン</t>
    </rPh>
    <phoneticPr fontId="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</si>
  <si>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3"/>
  </si>
  <si>
    <t>市中銀行</t>
    <rPh sb="0" eb="2">
      <t>シチュウ</t>
    </rPh>
    <rPh sb="2" eb="4">
      <t>ギンコウ</t>
    </rPh>
    <phoneticPr fontId="3"/>
  </si>
  <si>
    <t>その他の
金融機関</t>
    <rPh sb="2" eb="3">
      <t>タ</t>
    </rPh>
    <rPh sb="5" eb="7">
      <t>キンユウ</t>
    </rPh>
    <rPh sb="7" eb="9">
      <t>キカン</t>
    </rPh>
    <phoneticPr fontId="3"/>
  </si>
  <si>
    <t>市場公募債</t>
    <rPh sb="0" eb="2">
      <t>シジョウ</t>
    </rPh>
    <rPh sb="2" eb="5">
      <t>コウボサイ</t>
    </rPh>
    <phoneticPr fontId="3"/>
  </si>
  <si>
    <t>うち１年内償還予定</t>
    <rPh sb="3" eb="4">
      <t>ネン</t>
    </rPh>
    <rPh sb="4" eb="5">
      <t>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</si>
  <si>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</si>
  <si>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</si>
  <si>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3"/>
  </si>
  <si>
    <t>　　一般公共事業</t>
    <rPh sb="2" eb="4">
      <t>イッパン</t>
    </rPh>
    <rPh sb="4" eb="6">
      <t>コウキョウ</t>
    </rPh>
    <rPh sb="6" eb="8">
      <t>ジギョウ</t>
    </rPh>
    <phoneticPr fontId="3"/>
  </si>
  <si>
    <t>　　公営住宅建設</t>
    <rPh sb="2" eb="4">
      <t>コウエイ</t>
    </rPh>
    <rPh sb="4" eb="6">
      <t>ジュウタク</t>
    </rPh>
    <rPh sb="6" eb="8">
      <t>ケンセツ</t>
    </rPh>
    <phoneticPr fontId="3"/>
  </si>
  <si>
    <t>　　災害復旧</t>
    <rPh sb="2" eb="4">
      <t>サイガイ</t>
    </rPh>
    <rPh sb="4" eb="6">
      <t>フッキュウ</t>
    </rPh>
    <phoneticPr fontId="3"/>
  </si>
  <si>
    <t>　　教育・福祉施設</t>
    <rPh sb="2" eb="4">
      <t>キョウイク</t>
    </rPh>
    <rPh sb="5" eb="7">
      <t>フクシ</t>
    </rPh>
    <rPh sb="7" eb="9">
      <t>シセツ</t>
    </rPh>
    <phoneticPr fontId="3"/>
  </si>
  <si>
    <t>　　一般単独事業</t>
    <rPh sb="2" eb="4">
      <t>イッパン</t>
    </rPh>
    <rPh sb="4" eb="6">
      <t>タンドク</t>
    </rPh>
    <rPh sb="6" eb="8">
      <t>ジギョウ</t>
    </rPh>
    <phoneticPr fontId="3"/>
  </si>
  <si>
    <t>【特別分】</t>
    <rPh sb="1" eb="3">
      <t>トクベツ</t>
    </rPh>
    <rPh sb="3" eb="4">
      <t>ブン</t>
    </rPh>
    <phoneticPr fontId="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</si>
  <si>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3"/>
  </si>
  <si>
    <t>　　減税補てん債</t>
    <rPh sb="2" eb="4">
      <t>ゲンゼイ</t>
    </rPh>
    <rPh sb="4" eb="5">
      <t>ホ</t>
    </rPh>
    <rPh sb="7" eb="8">
      <t>サイ</t>
    </rPh>
    <phoneticPr fontId="3"/>
  </si>
  <si>
    <t>　　退職手当債</t>
    <rPh sb="2" eb="4">
      <t>タイショク</t>
    </rPh>
    <rPh sb="4" eb="6">
      <t>テアテ</t>
    </rPh>
    <rPh sb="6" eb="7">
      <t>サイ</t>
    </rPh>
    <phoneticPr fontId="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</si>
  <si>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</si>
  <si>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3"/>
  </si>
  <si>
    <t>1.5％超
2.0％以下</t>
    <rPh sb="4" eb="5">
      <t>チョウ</t>
    </rPh>
    <rPh sb="10" eb="12">
      <t>イカ</t>
    </rPh>
    <phoneticPr fontId="3"/>
  </si>
  <si>
    <t>2.0％超
2.5％以下</t>
    <rPh sb="4" eb="5">
      <t>チョウ</t>
    </rPh>
    <rPh sb="10" eb="12">
      <t>イカ</t>
    </rPh>
    <phoneticPr fontId="3"/>
  </si>
  <si>
    <t>2.5％超
3.0％以下</t>
    <rPh sb="4" eb="5">
      <t>チョウ</t>
    </rPh>
    <rPh sb="10" eb="12">
      <t>イカ</t>
    </rPh>
    <phoneticPr fontId="3"/>
  </si>
  <si>
    <t>3.0％超
3.5％以下</t>
    <rPh sb="4" eb="5">
      <t>チョウ</t>
    </rPh>
    <rPh sb="10" eb="12">
      <t>イカ</t>
    </rPh>
    <phoneticPr fontId="3"/>
  </si>
  <si>
    <t>3.5％超
4.0％以下</t>
    <rPh sb="4" eb="5">
      <t>チョウ</t>
    </rPh>
    <rPh sb="10" eb="12">
      <t>イカ</t>
    </rPh>
    <phoneticPr fontId="3"/>
  </si>
  <si>
    <t>4.0％超</t>
    <rPh sb="4" eb="5">
      <t>チョウ</t>
    </rPh>
    <phoneticPr fontId="3"/>
  </si>
  <si>
    <t>（参考）
加重平均利率</t>
    <rPh sb="1" eb="3">
      <t>サンコウ</t>
    </rPh>
    <rPh sb="5" eb="7">
      <t>カジュウ</t>
    </rPh>
    <rPh sb="7" eb="9">
      <t>ヘイキン</t>
    </rPh>
    <rPh sb="9" eb="11">
      <t>リリツ</t>
    </rPh>
    <phoneticPr fontId="3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</si>
  <si>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</si>
  <si>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（単位：千円）</t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</si>
  <si>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</si>
  <si>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</si>
  <si>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</si>
  <si>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</si>
  <si>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</si>
  <si>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</si>
  <si>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</si>
  <si>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</si>
  <si>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</si>
  <si>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</si>
  <si>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3"/>
  </si>
  <si>
    <t>契約条項の概要</t>
    <rPh sb="0" eb="2">
      <t>ケイヤク</t>
    </rPh>
    <rPh sb="2" eb="4">
      <t>ジョウコウ</t>
    </rPh>
    <rPh sb="5" eb="7">
      <t>ガイヨウ</t>
    </rPh>
    <phoneticPr fontId="3"/>
  </si>
  <si>
    <t>該当なし</t>
    <rPh sb="0" eb="2">
      <t>ガイトウ</t>
    </rPh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</si>
  <si>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3"/>
  </si>
  <si>
    <t>（1）補助金等の明細</t>
    <rPh sb="3" eb="6">
      <t>ホジョキン</t>
    </rPh>
    <rPh sb="6" eb="7">
      <t>トウ</t>
    </rPh>
    <rPh sb="8" eb="10">
      <t>メイサイ</t>
    </rPh>
    <phoneticPr fontId="3"/>
  </si>
  <si>
    <t>（単位：千円）</t>
    <phoneticPr fontId="3"/>
  </si>
  <si>
    <t>名称</t>
    <rPh sb="0" eb="2">
      <t>メイショウ</t>
    </rPh>
    <phoneticPr fontId="3"/>
  </si>
  <si>
    <t>相手先</t>
    <rPh sb="0" eb="3">
      <t>アイテサキ</t>
    </rPh>
    <phoneticPr fontId="3"/>
  </si>
  <si>
    <t>支出目的</t>
    <rPh sb="0" eb="2">
      <t>シシュツ</t>
    </rPh>
    <rPh sb="2" eb="4">
      <t>モクテキ</t>
    </rPh>
    <phoneticPr fontId="3"/>
  </si>
  <si>
    <t>他団体への公共施設等整備補助金等
（所有外資産分）</t>
    <rPh sb="0" eb="1">
      <t>タ</t>
    </rPh>
    <rPh sb="1" eb="3">
      <t>ダンタイ</t>
    </rPh>
    <rPh sb="5" eb="7">
      <t>コウキョウ</t>
    </rPh>
    <rPh sb="7" eb="9">
      <t>シセツ</t>
    </rPh>
    <rPh sb="9" eb="10">
      <t>トウ</t>
    </rPh>
    <rPh sb="10" eb="12">
      <t>セイビ</t>
    </rPh>
    <rPh sb="12" eb="15">
      <t>ホジョキン</t>
    </rPh>
    <rPh sb="15" eb="16">
      <t>トウ</t>
    </rPh>
    <rPh sb="18" eb="20">
      <t>ショユウ</t>
    </rPh>
    <rPh sb="20" eb="21">
      <t>ガイ</t>
    </rPh>
    <rPh sb="21" eb="23">
      <t>シサン</t>
    </rPh>
    <rPh sb="23" eb="24">
      <t>ブン</t>
    </rPh>
    <phoneticPr fontId="3"/>
  </si>
  <si>
    <t>その他の補助金等</t>
    <rPh sb="2" eb="3">
      <t>タ</t>
    </rPh>
    <rPh sb="4" eb="7">
      <t>ホジョキン</t>
    </rPh>
    <rPh sb="7" eb="8">
      <t>トウ</t>
    </rPh>
    <phoneticPr fontId="3"/>
  </si>
  <si>
    <t>③投資及び出資金の明細</t>
    <rPh sb="1" eb="3">
      <t>トウシ</t>
    </rPh>
    <rPh sb="3" eb="4">
      <t>オヨ</t>
    </rPh>
    <rPh sb="5" eb="8">
      <t>シュッシキン</t>
    </rPh>
    <rPh sb="9" eb="11">
      <t>メイサイ</t>
    </rPh>
    <phoneticPr fontId="9"/>
  </si>
  <si>
    <t>住宅新築資金等貸付金特別会計</t>
    <rPh sb="4" eb="6">
      <t>シキン</t>
    </rPh>
    <rPh sb="6" eb="7">
      <t>トウ</t>
    </rPh>
    <rPh sb="7" eb="9">
      <t>カシツケ</t>
    </rPh>
    <phoneticPr fontId="36"/>
  </si>
  <si>
    <t>貸借対照表計上額_x000D_
(A) X (B)_x000D_
(C)</t>
    <phoneticPr fontId="9"/>
  </si>
  <si>
    <t>減債基金（財政課分）</t>
    <rPh sb="0" eb="2">
      <t>ゲンサイ</t>
    </rPh>
    <rPh sb="2" eb="4">
      <t>キキン</t>
    </rPh>
    <phoneticPr fontId="45"/>
  </si>
  <si>
    <t>森林活性化推進基金</t>
    <rPh sb="0" eb="2">
      <t>シンリン</t>
    </rPh>
    <rPh sb="2" eb="5">
      <t>カッセイカ</t>
    </rPh>
    <rPh sb="5" eb="7">
      <t>スイシン</t>
    </rPh>
    <rPh sb="7" eb="9">
      <t>キキン</t>
    </rPh>
    <phoneticPr fontId="45"/>
  </si>
  <si>
    <t>対象団体</t>
    <rPh sb="0" eb="2">
      <t>タイショウ</t>
    </rPh>
    <rPh sb="2" eb="4">
      <t>ダンタイ</t>
    </rPh>
    <phoneticPr fontId="25"/>
  </si>
  <si>
    <t>その他</t>
    <rPh sb="2" eb="3">
      <t>タ</t>
    </rPh>
    <phoneticPr fontId="25"/>
  </si>
  <si>
    <t>児童相談所基金</t>
    <rPh sb="0" eb="2">
      <t>ジドウ</t>
    </rPh>
    <rPh sb="2" eb="5">
      <t>ソウダンショ</t>
    </rPh>
    <rPh sb="5" eb="7">
      <t>キキン</t>
    </rPh>
    <phoneticPr fontId="45"/>
  </si>
  <si>
    <t>-</t>
    <phoneticPr fontId="3"/>
  </si>
  <si>
    <t>　　たばこ税</t>
    <rPh sb="5" eb="6">
      <t>ゼイ</t>
    </rPh>
    <phoneticPr fontId="3"/>
  </si>
  <si>
    <t>　　生活保護費等返還金</t>
    <phoneticPr fontId="12"/>
  </si>
  <si>
    <t>　　学校給食費</t>
    <rPh sb="2" eb="4">
      <t>ガッコウ</t>
    </rPh>
    <rPh sb="4" eb="6">
      <t>キュウショク</t>
    </rPh>
    <rPh sb="6" eb="7">
      <t>ヒ</t>
    </rPh>
    <phoneticPr fontId="12"/>
  </si>
  <si>
    <t>都市計画</t>
    <rPh sb="0" eb="2">
      <t>トシ</t>
    </rPh>
    <rPh sb="2" eb="4">
      <t>ケイカク</t>
    </rPh>
    <phoneticPr fontId="36"/>
  </si>
  <si>
    <t>福祉</t>
    <phoneticPr fontId="36"/>
  </si>
  <si>
    <t>河川</t>
    <rPh sb="0" eb="2">
      <t>カセン</t>
    </rPh>
    <phoneticPr fontId="36"/>
  </si>
  <si>
    <t>対象者</t>
    <rPh sb="0" eb="3">
      <t>タイショウシャ</t>
    </rPh>
    <phoneticPr fontId="36"/>
  </si>
  <si>
    <t>←一般会計等財務四表NW税収</t>
    <rPh sb="6" eb="8">
      <t>ザイム</t>
    </rPh>
    <rPh sb="8" eb="10">
      <t>ヨンヒョウ</t>
    </rPh>
    <rPh sb="12" eb="14">
      <t>ゼイシュウ</t>
    </rPh>
    <phoneticPr fontId="36"/>
  </si>
  <si>
    <t>差引き</t>
    <rPh sb="0" eb="1">
      <t>サ</t>
    </rPh>
    <rPh sb="1" eb="2">
      <t>ピ</t>
    </rPh>
    <phoneticPr fontId="36"/>
  </si>
  <si>
    <t>国庫支出金：投資(固定資産)</t>
    <rPh sb="0" eb="2">
      <t>コッコ</t>
    </rPh>
    <rPh sb="2" eb="5">
      <t>シシュツキン</t>
    </rPh>
    <phoneticPr fontId="36"/>
  </si>
  <si>
    <t>国庫支出金：臨時収入</t>
    <rPh sb="0" eb="2">
      <t>コッコ</t>
    </rPh>
    <rPh sb="2" eb="5">
      <t>シシュツキン</t>
    </rPh>
    <phoneticPr fontId="36"/>
  </si>
  <si>
    <t>国庫支出金：業務収入</t>
    <rPh sb="0" eb="2">
      <t>コッコ</t>
    </rPh>
    <rPh sb="2" eb="5">
      <t>シシュツキン</t>
    </rPh>
    <phoneticPr fontId="36"/>
  </si>
  <si>
    <t>県支出金：投資(固定資産)</t>
    <rPh sb="1" eb="4">
      <t>シシュツキン</t>
    </rPh>
    <phoneticPr fontId="36"/>
  </si>
  <si>
    <t>県支出金：業務収入</t>
    <rPh sb="1" eb="4">
      <t>シシュツキン</t>
    </rPh>
    <phoneticPr fontId="36"/>
  </si>
  <si>
    <t>県支出金：臨時収入</t>
    <rPh sb="1" eb="4">
      <t>シシュツキン</t>
    </rPh>
    <phoneticPr fontId="36"/>
  </si>
  <si>
    <t>土地区画国庫支出金：投資（固定資産）</t>
    <rPh sb="0" eb="2">
      <t>トチ</t>
    </rPh>
    <rPh sb="2" eb="4">
      <t>クカク</t>
    </rPh>
    <rPh sb="4" eb="9">
      <t>コッコシシュツキン</t>
    </rPh>
    <rPh sb="10" eb="12">
      <t>トウシ</t>
    </rPh>
    <rPh sb="13" eb="15">
      <t>コテイ</t>
    </rPh>
    <rPh sb="15" eb="17">
      <t>シサン</t>
    </rPh>
    <phoneticPr fontId="36"/>
  </si>
  <si>
    <t>奈良県後期高齢者医療広域連合</t>
    <rPh sb="0" eb="3">
      <t>ナラケン</t>
    </rPh>
    <phoneticPr fontId="22"/>
  </si>
  <si>
    <t>奈良市企業局</t>
    <rPh sb="0" eb="3">
      <t>ナラシ</t>
    </rPh>
    <rPh sb="3" eb="5">
      <t>キギョウ</t>
    </rPh>
    <rPh sb="5" eb="6">
      <t>キョク</t>
    </rPh>
    <phoneticPr fontId="22"/>
  </si>
  <si>
    <t>奈良市市立病院</t>
    <rPh sb="0" eb="3">
      <t>ナラシ</t>
    </rPh>
    <rPh sb="3" eb="4">
      <t>シ</t>
    </rPh>
    <rPh sb="4" eb="5">
      <t>リツ</t>
    </rPh>
    <rPh sb="5" eb="7">
      <t>ビョウイン</t>
    </rPh>
    <phoneticPr fontId="22"/>
  </si>
  <si>
    <t>対象団体</t>
    <rPh sb="0" eb="2">
      <t>タイショウ</t>
    </rPh>
    <rPh sb="2" eb="4">
      <t>ダンタイ</t>
    </rPh>
    <phoneticPr fontId="22"/>
  </si>
  <si>
    <t>市民文化振興基金</t>
    <rPh sb="0" eb="2">
      <t>シミン</t>
    </rPh>
    <rPh sb="2" eb="4">
      <t>ブンカ</t>
    </rPh>
    <rPh sb="4" eb="6">
      <t>シンコウ</t>
    </rPh>
    <rPh sb="6" eb="8">
      <t>キキン</t>
    </rPh>
    <phoneticPr fontId="36"/>
  </si>
  <si>
    <t>まち・ひと・しごと創生基金</t>
    <rPh sb="9" eb="11">
      <t>ソウセイ</t>
    </rPh>
    <rPh sb="11" eb="13">
      <t>キキン</t>
    </rPh>
    <phoneticPr fontId="45"/>
  </si>
  <si>
    <t>↑９月議会議案書を確認すること　R6.8/16はまだ</t>
    <rPh sb="2" eb="3">
      <t>ゲツ</t>
    </rPh>
    <rPh sb="3" eb="5">
      <t>ギカイ</t>
    </rPh>
    <rPh sb="5" eb="8">
      <t>ギアンショ</t>
    </rPh>
    <rPh sb="9" eb="11">
      <t>カクニン</t>
    </rPh>
    <phoneticPr fontId="36"/>
  </si>
  <si>
    <t>円単位↓</t>
    <rPh sb="0" eb="1">
      <t>エン</t>
    </rPh>
    <rPh sb="1" eb="3">
      <t>タンイ</t>
    </rPh>
    <phoneticPr fontId="36"/>
  </si>
  <si>
    <t>-</t>
    <phoneticPr fontId="49"/>
  </si>
  <si>
    <t>合計</t>
    <rPh sb="0" eb="2">
      <t>ゴウケイ</t>
    </rPh>
    <phoneticPr fontId="7"/>
  </si>
  <si>
    <t>南都銀行</t>
    <rPh sb="0" eb="2">
      <t>ナント</t>
    </rPh>
    <rPh sb="2" eb="4">
      <t>ギンコウ</t>
    </rPh>
    <phoneticPr fontId="7"/>
  </si>
  <si>
    <t>近鉄グループホールディングス</t>
    <rPh sb="0" eb="2">
      <t>キンテツ</t>
    </rPh>
    <phoneticPr fontId="7"/>
  </si>
  <si>
    <t>一般財団法人奈良市総合財団</t>
    <rPh sb="0" eb="2">
      <t>イッパン</t>
    </rPh>
    <rPh sb="2" eb="4">
      <t>ザイダン</t>
    </rPh>
    <rPh sb="4" eb="6">
      <t>ホウジン</t>
    </rPh>
    <rPh sb="6" eb="9">
      <t>ナラシ</t>
    </rPh>
    <rPh sb="9" eb="11">
      <t>ソウゴウ</t>
    </rPh>
    <rPh sb="11" eb="13">
      <t>ザイダン</t>
    </rPh>
    <phoneticPr fontId="7"/>
  </si>
  <si>
    <t>公益財団法人奈良市生涯学習財団</t>
    <rPh sb="0" eb="2">
      <t>コウエキ</t>
    </rPh>
    <rPh sb="2" eb="4">
      <t>ザイダン</t>
    </rPh>
    <rPh sb="4" eb="6">
      <t>ホウジン</t>
    </rPh>
    <rPh sb="6" eb="9">
      <t>ナラシ</t>
    </rPh>
    <rPh sb="9" eb="11">
      <t>ショウガイ</t>
    </rPh>
    <rPh sb="11" eb="13">
      <t>ガクシュウ</t>
    </rPh>
    <rPh sb="13" eb="15">
      <t>ザイダン</t>
    </rPh>
    <phoneticPr fontId="7"/>
  </si>
  <si>
    <t>株式会社奈良市清美公社</t>
    <rPh sb="0" eb="2">
      <t>カブシキ</t>
    </rPh>
    <rPh sb="2" eb="4">
      <t>カイシャ</t>
    </rPh>
    <rPh sb="4" eb="7">
      <t>ナラシ</t>
    </rPh>
    <rPh sb="7" eb="9">
      <t>セイビ</t>
    </rPh>
    <rPh sb="9" eb="11">
      <t>コウシャ</t>
    </rPh>
    <phoneticPr fontId="7"/>
  </si>
  <si>
    <t>奈良市市街地開発株式会社</t>
    <rPh sb="0" eb="3">
      <t>ナラシ</t>
    </rPh>
    <rPh sb="3" eb="6">
      <t>シガイチ</t>
    </rPh>
    <rPh sb="6" eb="8">
      <t>カイハツ</t>
    </rPh>
    <rPh sb="8" eb="10">
      <t>カブシキ</t>
    </rPh>
    <rPh sb="10" eb="12">
      <t>カイシャ</t>
    </rPh>
    <phoneticPr fontId="7"/>
  </si>
  <si>
    <t>奈良ゴルフ場株式会社</t>
    <rPh sb="0" eb="2">
      <t>ナラ</t>
    </rPh>
    <rPh sb="5" eb="6">
      <t>バ</t>
    </rPh>
    <rPh sb="6" eb="8">
      <t>カブシキ</t>
    </rPh>
    <rPh sb="8" eb="10">
      <t>カイシャ</t>
    </rPh>
    <phoneticPr fontId="7"/>
  </si>
  <si>
    <t>奈良観光土地株式会社</t>
    <rPh sb="0" eb="2">
      <t>ナラ</t>
    </rPh>
    <rPh sb="2" eb="4">
      <t>カンコウ</t>
    </rPh>
    <rPh sb="4" eb="6">
      <t>トチ</t>
    </rPh>
    <rPh sb="6" eb="8">
      <t>カブシキ</t>
    </rPh>
    <rPh sb="8" eb="10">
      <t>カイシャ</t>
    </rPh>
    <phoneticPr fontId="7"/>
  </si>
  <si>
    <t>奈良テレビ放送株式会社</t>
    <rPh sb="0" eb="2">
      <t>ナラ</t>
    </rPh>
    <rPh sb="5" eb="7">
      <t>ホウソウ</t>
    </rPh>
    <rPh sb="7" eb="9">
      <t>カブシキ</t>
    </rPh>
    <rPh sb="9" eb="11">
      <t>カイシャ</t>
    </rPh>
    <phoneticPr fontId="7"/>
  </si>
  <si>
    <t>株式会社奈良シティエフエムコミュニケーションズ</t>
    <rPh sb="0" eb="2">
      <t>カブシキ</t>
    </rPh>
    <rPh sb="2" eb="4">
      <t>カイシャ</t>
    </rPh>
    <rPh sb="4" eb="6">
      <t>ナラ</t>
    </rPh>
    <phoneticPr fontId="7"/>
  </si>
  <si>
    <t>株式会社新都市ライフホールディングス</t>
    <rPh sb="0" eb="2">
      <t>カブシキ</t>
    </rPh>
    <rPh sb="2" eb="4">
      <t>カイシャ</t>
    </rPh>
    <rPh sb="4" eb="7">
      <t>シントシ</t>
    </rPh>
    <phoneticPr fontId="7"/>
  </si>
  <si>
    <t>株式会社奈良中国文化村</t>
    <rPh sb="0" eb="2">
      <t>カブシキ</t>
    </rPh>
    <rPh sb="2" eb="4">
      <t>カイシャ</t>
    </rPh>
    <rPh sb="4" eb="6">
      <t>ナラ</t>
    </rPh>
    <rPh sb="6" eb="8">
      <t>チュウゴク</t>
    </rPh>
    <rPh sb="8" eb="11">
      <t>ブンカムラ</t>
    </rPh>
    <phoneticPr fontId="7"/>
  </si>
  <si>
    <t>近鉄ケーブルネットワーク株式会社</t>
    <rPh sb="0" eb="2">
      <t>キンテツ</t>
    </rPh>
    <rPh sb="12" eb="14">
      <t>カブシキ</t>
    </rPh>
    <rPh sb="14" eb="16">
      <t>カイシャ</t>
    </rPh>
    <phoneticPr fontId="7"/>
  </si>
  <si>
    <t>こまどりケーブル株式会社</t>
    <rPh sb="8" eb="10">
      <t>カブシキ</t>
    </rPh>
    <rPh sb="10" eb="12">
      <t>カイシャ</t>
    </rPh>
    <phoneticPr fontId="7"/>
  </si>
  <si>
    <t>奈良生駒高速鉄道株式会社</t>
    <rPh sb="0" eb="2">
      <t>ナラ</t>
    </rPh>
    <rPh sb="2" eb="4">
      <t>イコマ</t>
    </rPh>
    <rPh sb="4" eb="6">
      <t>コウソク</t>
    </rPh>
    <rPh sb="6" eb="8">
      <t>テツドウ</t>
    </rPh>
    <rPh sb="8" eb="10">
      <t>カブシキ</t>
    </rPh>
    <rPh sb="10" eb="12">
      <t>カイシャ</t>
    </rPh>
    <phoneticPr fontId="7"/>
  </si>
  <si>
    <t>奈良県信用保証協会</t>
    <rPh sb="0" eb="3">
      <t>ナラケン</t>
    </rPh>
    <rPh sb="3" eb="5">
      <t>シンヨウ</t>
    </rPh>
    <rPh sb="5" eb="7">
      <t>ホショウ</t>
    </rPh>
    <rPh sb="7" eb="9">
      <t>キョウカイ</t>
    </rPh>
    <phoneticPr fontId="7"/>
  </si>
  <si>
    <t>公益財団法人奈良県労働者福祉協議会</t>
    <rPh sb="0" eb="2">
      <t>コウエキ</t>
    </rPh>
    <rPh sb="2" eb="4">
      <t>ザイダン</t>
    </rPh>
    <rPh sb="4" eb="6">
      <t>ホウジン</t>
    </rPh>
    <rPh sb="6" eb="9">
      <t>ナラケン</t>
    </rPh>
    <rPh sb="9" eb="12">
      <t>ロウドウシャ</t>
    </rPh>
    <rPh sb="12" eb="14">
      <t>フクシ</t>
    </rPh>
    <rPh sb="14" eb="17">
      <t>キョウギカイ</t>
    </rPh>
    <phoneticPr fontId="7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</si>
  <si>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7"/>
  </si>
  <si>
    <t>奈良県農業信用基金協会</t>
    <rPh sb="0" eb="3">
      <t>ナラケン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7"/>
  </si>
  <si>
    <t>一般社団法人奈良県畜産会</t>
    <rPh sb="0" eb="2">
      <t>イッパン</t>
    </rPh>
    <rPh sb="2" eb="4">
      <t>シャダン</t>
    </rPh>
    <rPh sb="4" eb="6">
      <t>ホウジン</t>
    </rPh>
    <rPh sb="6" eb="8">
      <t>ナラ</t>
    </rPh>
    <rPh sb="8" eb="9">
      <t>ケン</t>
    </rPh>
    <rPh sb="9" eb="11">
      <t>チクサン</t>
    </rPh>
    <rPh sb="11" eb="12">
      <t>カイ</t>
    </rPh>
    <phoneticPr fontId="7"/>
  </si>
  <si>
    <t>公益財団法人なら担い手・農地サポートセンター</t>
    <rPh sb="0" eb="2">
      <t>コウエキ</t>
    </rPh>
    <rPh sb="2" eb="4">
      <t>ザイダン</t>
    </rPh>
    <rPh sb="4" eb="6">
      <t>ホウジン</t>
    </rPh>
    <rPh sb="8" eb="9">
      <t>ニナ</t>
    </rPh>
    <rPh sb="10" eb="11">
      <t>テ</t>
    </rPh>
    <rPh sb="12" eb="14">
      <t>ノウチ</t>
    </rPh>
    <phoneticPr fontId="7"/>
  </si>
  <si>
    <t>一般社団法人奈良県野菜価格安定基金</t>
    <rPh sb="0" eb="2">
      <t>イッパン</t>
    </rPh>
    <rPh sb="2" eb="4">
      <t>シャダン</t>
    </rPh>
    <rPh sb="4" eb="6">
      <t>ホウジン</t>
    </rPh>
    <rPh sb="6" eb="9">
      <t>ナラケン</t>
    </rPh>
    <rPh sb="9" eb="11">
      <t>ヤサイ</t>
    </rPh>
    <rPh sb="11" eb="13">
      <t>カカク</t>
    </rPh>
    <rPh sb="13" eb="15">
      <t>アンテイ</t>
    </rPh>
    <rPh sb="15" eb="17">
      <t>キキン</t>
    </rPh>
    <phoneticPr fontId="7"/>
  </si>
  <si>
    <t>公益財団法人奈良県食肉公社</t>
    <rPh sb="0" eb="2">
      <t>コウエキ</t>
    </rPh>
    <rPh sb="2" eb="4">
      <t>ザイダン</t>
    </rPh>
    <rPh sb="4" eb="6">
      <t>ホウジン</t>
    </rPh>
    <rPh sb="6" eb="9">
      <t>ナラケン</t>
    </rPh>
    <rPh sb="9" eb="11">
      <t>ショクニク</t>
    </rPh>
    <rPh sb="11" eb="13">
      <t>コウシャ</t>
    </rPh>
    <phoneticPr fontId="7"/>
  </si>
  <si>
    <t>公益社団法人国立京都国際会館</t>
    <rPh sb="0" eb="2">
      <t>コウエキ</t>
    </rPh>
    <rPh sb="2" eb="4">
      <t>シャダン</t>
    </rPh>
    <rPh sb="4" eb="6">
      <t>ホウジン</t>
    </rPh>
    <rPh sb="6" eb="8">
      <t>コクリツ</t>
    </rPh>
    <rPh sb="8" eb="10">
      <t>キョウト</t>
    </rPh>
    <rPh sb="10" eb="12">
      <t>コクサイ</t>
    </rPh>
    <rPh sb="12" eb="14">
      <t>カイカン</t>
    </rPh>
    <phoneticPr fontId="7"/>
  </si>
  <si>
    <t>一般財団法人奈良県ビジターズビューロー</t>
    <rPh sb="0" eb="2">
      <t>イッパン</t>
    </rPh>
    <rPh sb="2" eb="4">
      <t>ザイダン</t>
    </rPh>
    <rPh sb="4" eb="6">
      <t>ホウジン</t>
    </rPh>
    <rPh sb="6" eb="9">
      <t>ナラケン</t>
    </rPh>
    <phoneticPr fontId="7"/>
  </si>
  <si>
    <t>大阪湾広域臨海環境整備センター</t>
    <rPh sb="0" eb="2">
      <t>オオサカ</t>
    </rPh>
    <rPh sb="2" eb="3">
      <t>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7"/>
  </si>
  <si>
    <t>一般財団法人砂防フロンティア整備推進機構</t>
    <rPh sb="0" eb="2">
      <t>イッパン</t>
    </rPh>
    <rPh sb="2" eb="4">
      <t>ザイダン</t>
    </rPh>
    <rPh sb="4" eb="6">
      <t>ホウジン</t>
    </rPh>
    <rPh sb="6" eb="8">
      <t>サボウ</t>
    </rPh>
    <rPh sb="14" eb="16">
      <t>セイビ</t>
    </rPh>
    <rPh sb="16" eb="18">
      <t>スイシン</t>
    </rPh>
    <rPh sb="18" eb="20">
      <t>キコウ</t>
    </rPh>
    <phoneticPr fontId="7"/>
  </si>
  <si>
    <t>後期高齢者医療費負担経費</t>
  </si>
  <si>
    <t>住民税非課税世帯支援給付金事業経費</t>
  </si>
  <si>
    <t>認定こども園等施設型給付経費</t>
  </si>
  <si>
    <t>下水道事業会計繰出経費</t>
  </si>
  <si>
    <t>病院事業会計繰出経費</t>
  </si>
  <si>
    <t>ＪＲ関西本線高架化事業</t>
  </si>
  <si>
    <t>低所得者支援・定額減税補足給付金事業経費</t>
  </si>
  <si>
    <t>幼稚園施設等利用給付経費</t>
  </si>
  <si>
    <t>民間保育所運営補助経費</t>
  </si>
  <si>
    <t>児童福祉施設整備費補助事業</t>
  </si>
  <si>
    <t>老人福祉施設等整備費補助事業</t>
  </si>
  <si>
    <t>市単独土地改良整備補助事業</t>
  </si>
  <si>
    <t>障害者福祉施設整備費補助事業</t>
  </si>
  <si>
    <t>←普通建設</t>
    <rPh sb="1" eb="3">
      <t>フツウ</t>
    </rPh>
    <rPh sb="3" eb="5">
      <t>ケンセツ</t>
    </rPh>
    <phoneticPr fontId="36"/>
  </si>
  <si>
    <t>軽費老人ホーム運営費補助事業経費</t>
  </si>
  <si>
    <t>　　有価物売却処分収入等</t>
    <rPh sb="2" eb="5">
      <t>ユウカブツ</t>
    </rPh>
    <rPh sb="5" eb="7">
      <t>バイキャク</t>
    </rPh>
    <rPh sb="7" eb="9">
      <t>ショブン</t>
    </rPh>
    <rPh sb="9" eb="11">
      <t>シュウニュウ</t>
    </rPh>
    <rPh sb="11" eb="12">
      <t>ナド</t>
    </rPh>
    <phoneticPr fontId="12"/>
  </si>
  <si>
    <t>　　介護給付費等不正利得返還金</t>
    <phoneticPr fontId="3"/>
  </si>
  <si>
    <t>　　障害児通所給付費等不正利得返還金</t>
    <rPh sb="2" eb="4">
      <t>ショウガイ</t>
    </rPh>
    <rPh sb="4" eb="5">
      <t>ジ</t>
    </rPh>
    <rPh sb="5" eb="7">
      <t>ツウショ</t>
    </rPh>
    <rPh sb="7" eb="9">
      <t>キュウフ</t>
    </rPh>
    <rPh sb="9" eb="11">
      <t>ヒナド</t>
    </rPh>
    <rPh sb="11" eb="13">
      <t>フセイ</t>
    </rPh>
    <rPh sb="13" eb="15">
      <t>リトク</t>
    </rPh>
    <rPh sb="15" eb="18">
      <t>ヘンカンキン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</si>
</sst>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_(* #,##0_);_(* \(#,##0\);_(* &quot;-&quot;_);_(@_)"/>
    <numFmt numFmtId="178" formatCode="#,##0_);\(#,##0\)"/>
    <numFmt numFmtId="179" formatCode="#,##0_);[Red]\(#,##0\)"/>
    <numFmt numFmtId="180" formatCode="#,##0,"/>
    <numFmt numFmtId="181" formatCode="#,###,"/>
    <numFmt numFmtId="182" formatCode="#,##0_ "/>
    <numFmt numFmtId="183" formatCode="#,##0.000"/>
  </numFmts>
  <fonts count="5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color indexed="8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u/>
      <sz val="12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b/>
      <sz val="9"/>
      <color indexed="81"/>
      <name val="MS P ゴシック"/>
      <family val="3"/>
      <charset val="128"/>
    </font>
    <font>
      <b/>
      <sz val="10"/>
      <color rgb="FFFF0000"/>
      <name val="ＭＳ Ｐ明朝"/>
      <family val="1"/>
      <charset val="128"/>
    </font>
    <font>
      <sz val="6"/>
      <name val="ＭＳ ゴシック"/>
      <family val="2"/>
      <charset val="128"/>
    </font>
    <font>
      <sz val="9"/>
      <name val="ＭＳ Ｐ明朝"/>
      <family val="1"/>
      <charset val="128"/>
    </font>
  </fonts>
  <fills count="43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</fills>
  <borders count="3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7"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9" borderId="10" applyNumberFormat="0" applyFont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/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1" borderId="1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12" applyNumberFormat="0" applyAlignment="0" applyProtection="0">
      <alignment vertical="center"/>
    </xf>
    <xf numFmtId="0" fontId="8" fillId="0" borderId="0"/>
    <xf numFmtId="0" fontId="1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3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2" fillId="0" borderId="0">
      <alignment vertical="center"/>
    </xf>
    <xf numFmtId="0" fontId="43" fillId="0" borderId="0"/>
  </cellStyleXfs>
  <cellXfs count="257">
    <xf numFmtId="0" fontId="0" fillId="0" borderId="0" xfId="0">
      <alignment vertical="center"/>
    </xf>
    <xf numFmtId="0" fontId="10" fillId="0" borderId="0" xfId="49" applyFont="1">
      <alignment vertical="center"/>
    </xf>
    <xf numFmtId="0" fontId="34" fillId="0" borderId="0" xfId="49" applyFont="1" applyBorder="1" applyAlignment="1">
      <alignment horizontal="right" vertical="center"/>
    </xf>
    <xf numFmtId="0" fontId="10" fillId="0" borderId="0" xfId="49" applyFont="1" applyFill="1">
      <alignment vertical="center"/>
    </xf>
    <xf numFmtId="0" fontId="10" fillId="0" borderId="0" xfId="49" applyFont="1" applyFill="1" applyBorder="1" applyAlignment="1">
      <alignment vertical="center"/>
    </xf>
    <xf numFmtId="0" fontId="34" fillId="0" borderId="0" xfId="49" applyFont="1" applyFill="1" applyBorder="1" applyAlignment="1">
      <alignment horizontal="right" vertical="center"/>
    </xf>
    <xf numFmtId="49" fontId="10" fillId="0" borderId="2" xfId="49" applyNumberFormat="1" applyFont="1" applyFill="1" applyBorder="1" applyAlignment="1">
      <alignment vertical="center" wrapText="1"/>
    </xf>
    <xf numFmtId="178" fontId="10" fillId="0" borderId="2" xfId="49" applyNumberFormat="1" applyFont="1" applyFill="1" applyBorder="1" applyAlignment="1">
      <alignment horizontal="right" vertical="center" shrinkToFit="1"/>
    </xf>
    <xf numFmtId="178" fontId="10" fillId="0" borderId="2" xfId="49" applyNumberFormat="1" applyFont="1" applyBorder="1" applyAlignment="1">
      <alignment horizontal="right" vertical="center" shrinkToFit="1"/>
    </xf>
    <xf numFmtId="178" fontId="10" fillId="0" borderId="2" xfId="49" applyNumberFormat="1" applyFont="1" applyBorder="1" applyAlignment="1">
      <alignment horizontal="center" vertical="center" shrinkToFit="1"/>
    </xf>
    <xf numFmtId="176" fontId="15" fillId="0" borderId="0" xfId="48" applyNumberFormat="1" applyFont="1" applyAlignment="1">
      <alignment vertical="center"/>
    </xf>
    <xf numFmtId="176" fontId="37" fillId="0" borderId="0" xfId="48" applyNumberFormat="1" applyFont="1" applyAlignment="1">
      <alignment horizontal="right" vertical="center"/>
    </xf>
    <xf numFmtId="0" fontId="10" fillId="0" borderId="3" xfId="49" applyFont="1" applyBorder="1" applyAlignment="1">
      <alignment vertical="center"/>
    </xf>
    <xf numFmtId="49" fontId="10" fillId="0" borderId="2" xfId="49" applyNumberFormat="1" applyFont="1" applyBorder="1" applyAlignment="1">
      <alignment vertical="center" wrapText="1"/>
    </xf>
    <xf numFmtId="3" fontId="39" fillId="0" borderId="0" xfId="0" applyNumberFormat="1" applyFont="1" applyAlignment="1"/>
    <xf numFmtId="3" fontId="35" fillId="0" borderId="0" xfId="0" applyNumberFormat="1" applyFont="1" applyAlignment="1"/>
    <xf numFmtId="3" fontId="35" fillId="0" borderId="0" xfId="0" applyNumberFormat="1" applyFont="1" applyAlignment="1">
      <alignment horizontal="right"/>
    </xf>
    <xf numFmtId="0" fontId="40" fillId="0" borderId="0" xfId="49" applyFont="1" applyFill="1">
      <alignment vertical="center"/>
    </xf>
    <xf numFmtId="0" fontId="40" fillId="0" borderId="0" xfId="49" applyFont="1" applyFill="1" applyBorder="1" applyAlignment="1">
      <alignment vertical="center"/>
    </xf>
    <xf numFmtId="0" fontId="35" fillId="0" borderId="0" xfId="49" applyFont="1" applyFill="1" applyBorder="1" applyAlignment="1">
      <alignment horizontal="right" vertical="center"/>
    </xf>
    <xf numFmtId="0" fontId="40" fillId="0" borderId="0" xfId="49" applyFont="1">
      <alignment vertical="center"/>
    </xf>
    <xf numFmtId="0" fontId="40" fillId="0" borderId="2" xfId="49" applyFont="1" applyFill="1" applyBorder="1" applyAlignment="1">
      <alignment horizontal="center" vertical="center" wrapText="1"/>
    </xf>
    <xf numFmtId="0" fontId="35" fillId="0" borderId="4" xfId="49" applyFont="1" applyFill="1" applyBorder="1" applyAlignment="1">
      <alignment horizontal="left" vertical="center"/>
    </xf>
    <xf numFmtId="0" fontId="35" fillId="0" borderId="2" xfId="49" applyFont="1" applyFill="1" applyBorder="1" applyAlignment="1">
      <alignment horizontal="center" vertical="center" wrapText="1"/>
    </xf>
    <xf numFmtId="49" fontId="40" fillId="0" borderId="2" xfId="49" applyNumberFormat="1" applyFont="1" applyFill="1" applyBorder="1" applyAlignment="1">
      <alignment vertical="center" wrapText="1"/>
    </xf>
    <xf numFmtId="176" fontId="40" fillId="0" borderId="2" xfId="49" applyNumberFormat="1" applyFont="1" applyFill="1" applyBorder="1" applyAlignment="1">
      <alignment horizontal="right" vertical="center" shrinkToFit="1"/>
    </xf>
    <xf numFmtId="49" fontId="40" fillId="0" borderId="2" xfId="49" applyNumberFormat="1" applyFont="1" applyFill="1" applyBorder="1" applyAlignment="1">
      <alignment horizontal="center" vertical="center" wrapText="1"/>
    </xf>
    <xf numFmtId="0" fontId="41" fillId="0" borderId="0" xfId="49" applyFont="1">
      <alignment vertical="center"/>
    </xf>
    <xf numFmtId="0" fontId="10" fillId="0" borderId="0" xfId="49" applyFont="1" applyAlignment="1">
      <alignment horizontal="right" vertical="center"/>
    </xf>
    <xf numFmtId="0" fontId="10" fillId="0" borderId="3" xfId="49" applyFont="1" applyBorder="1">
      <alignment vertical="center"/>
    </xf>
    <xf numFmtId="178" fontId="10" fillId="0" borderId="3" xfId="49" applyNumberFormat="1" applyFont="1" applyBorder="1">
      <alignment vertical="center"/>
    </xf>
    <xf numFmtId="178" fontId="10" fillId="0" borderId="2" xfId="49" applyNumberFormat="1" applyFont="1" applyFill="1" applyBorder="1">
      <alignment vertical="center"/>
    </xf>
    <xf numFmtId="176" fontId="15" fillId="0" borderId="0" xfId="48" applyNumberFormat="1" applyFont="1" applyAlignment="1">
      <alignment vertical="center" wrapText="1"/>
    </xf>
    <xf numFmtId="0" fontId="15" fillId="0" borderId="0" xfId="48" applyFont="1" applyAlignment="1">
      <alignment vertical="center"/>
    </xf>
    <xf numFmtId="0" fontId="44" fillId="0" borderId="0" xfId="48" applyFont="1" applyAlignment="1">
      <alignment vertical="center"/>
    </xf>
    <xf numFmtId="0" fontId="15" fillId="0" borderId="0" xfId="48" applyFont="1"/>
    <xf numFmtId="0" fontId="15" fillId="0" borderId="0" xfId="48" applyFont="1" applyBorder="1" applyAlignment="1">
      <alignment vertical="center"/>
    </xf>
    <xf numFmtId="0" fontId="35" fillId="0" borderId="19" xfId="48" applyFont="1" applyBorder="1" applyAlignment="1">
      <alignment vertical="center"/>
    </xf>
    <xf numFmtId="0" fontId="35" fillId="0" borderId="0" xfId="48" applyFont="1" applyBorder="1" applyAlignment="1">
      <alignment horizontal="center" vertical="center"/>
    </xf>
    <xf numFmtId="0" fontId="35" fillId="0" borderId="0" xfId="48" applyFont="1" applyBorder="1" applyAlignment="1">
      <alignment horizontal="right" vertical="center"/>
    </xf>
    <xf numFmtId="0" fontId="15" fillId="0" borderId="0" xfId="49" applyFont="1" applyBorder="1" applyAlignment="1">
      <alignment horizontal="left" vertical="center"/>
    </xf>
    <xf numFmtId="0" fontId="15" fillId="0" borderId="0" xfId="49" applyFont="1" applyBorder="1">
      <alignment vertical="center"/>
    </xf>
    <xf numFmtId="0" fontId="15" fillId="0" borderId="19" xfId="49" applyFont="1" applyBorder="1" applyAlignment="1">
      <alignment vertical="center"/>
    </xf>
    <xf numFmtId="176" fontId="15" fillId="0" borderId="2" xfId="49" applyNumberFormat="1" applyFont="1" applyFill="1" applyBorder="1" applyAlignment="1">
      <alignment vertical="center" wrapText="1"/>
    </xf>
    <xf numFmtId="176" fontId="15" fillId="0" borderId="2" xfId="49" applyNumberFormat="1" applyFont="1" applyFill="1" applyBorder="1" applyAlignment="1">
      <alignment horizontal="right" vertical="center" wrapText="1"/>
    </xf>
    <xf numFmtId="3" fontId="35" fillId="35" borderId="2" xfId="0" applyNumberFormat="1" applyFont="1" applyFill="1" applyBorder="1" applyAlignment="1">
      <alignment horizontal="center" vertical="center" wrapText="1"/>
    </xf>
    <xf numFmtId="3" fontId="35" fillId="35" borderId="2" xfId="0" applyNumberFormat="1" applyFont="1" applyFill="1" applyBorder="1" applyAlignment="1">
      <alignment horizontal="center" vertical="center"/>
    </xf>
    <xf numFmtId="0" fontId="35" fillId="35" borderId="2" xfId="48" applyFont="1" applyFill="1" applyBorder="1" applyAlignment="1">
      <alignment horizontal="center" vertical="center" wrapText="1"/>
    </xf>
    <xf numFmtId="0" fontId="40" fillId="35" borderId="2" xfId="49" applyFont="1" applyFill="1" applyBorder="1" applyAlignment="1">
      <alignment horizontal="center" vertical="center" wrapText="1"/>
    </xf>
    <xf numFmtId="0" fontId="10" fillId="35" borderId="2" xfId="49" applyFont="1" applyFill="1" applyBorder="1" applyAlignment="1">
      <alignment horizontal="center" vertical="center"/>
    </xf>
    <xf numFmtId="0" fontId="10" fillId="35" borderId="2" xfId="49" applyFont="1" applyFill="1" applyBorder="1" applyAlignment="1">
      <alignment horizontal="center" vertical="center" wrapText="1"/>
    </xf>
    <xf numFmtId="176" fontId="15" fillId="35" borderId="2" xfId="48" applyNumberFormat="1" applyFont="1" applyFill="1" applyBorder="1" applyAlignment="1">
      <alignment horizontal="center" vertical="center"/>
    </xf>
    <xf numFmtId="176" fontId="15" fillId="35" borderId="2" xfId="48" applyNumberFormat="1" applyFont="1" applyFill="1" applyBorder="1" applyAlignment="1">
      <alignment horizontal="distributed" vertical="center" justifyLastLine="1"/>
    </xf>
    <xf numFmtId="0" fontId="10" fillId="35" borderId="3" xfId="49" applyFont="1" applyFill="1" applyBorder="1" applyAlignment="1">
      <alignment horizontal="center" vertical="center"/>
    </xf>
    <xf numFmtId="0" fontId="34" fillId="35" borderId="2" xfId="0" applyFont="1" applyFill="1" applyBorder="1" applyAlignment="1">
      <alignment horizontal="center" vertical="center" wrapText="1"/>
    </xf>
    <xf numFmtId="178" fontId="34" fillId="0" borderId="5" xfId="49" applyNumberFormat="1" applyFont="1" applyFill="1" applyBorder="1">
      <alignment vertical="center"/>
    </xf>
    <xf numFmtId="176" fontId="34" fillId="0" borderId="5" xfId="49" applyNumberFormat="1" applyFont="1" applyFill="1" applyBorder="1">
      <alignment vertical="center"/>
    </xf>
    <xf numFmtId="178" fontId="10" fillId="0" borderId="18" xfId="49" applyNumberFormat="1" applyFont="1" applyFill="1" applyBorder="1">
      <alignment vertical="center"/>
    </xf>
    <xf numFmtId="176" fontId="10" fillId="0" borderId="18" xfId="49" applyNumberFormat="1" applyFont="1" applyFill="1" applyBorder="1">
      <alignment vertical="center"/>
    </xf>
    <xf numFmtId="178" fontId="10" fillId="0" borderId="4" xfId="49" applyNumberFormat="1" applyFont="1" applyFill="1" applyBorder="1">
      <alignment vertical="center"/>
    </xf>
    <xf numFmtId="176" fontId="10" fillId="0" borderId="4" xfId="49" applyNumberFormat="1" applyFont="1" applyFill="1" applyBorder="1">
      <alignment vertical="center"/>
    </xf>
    <xf numFmtId="178" fontId="34" fillId="0" borderId="4" xfId="49" applyNumberFormat="1" applyFont="1" applyFill="1" applyBorder="1">
      <alignment vertical="center"/>
    </xf>
    <xf numFmtId="176" fontId="10" fillId="0" borderId="2" xfId="49" applyNumberFormat="1" applyFont="1" applyFill="1" applyBorder="1">
      <alignment vertical="center"/>
    </xf>
    <xf numFmtId="178" fontId="34" fillId="0" borderId="2" xfId="49" applyNumberFormat="1" applyFont="1" applyFill="1" applyBorder="1">
      <alignment vertical="center"/>
    </xf>
    <xf numFmtId="176" fontId="34" fillId="0" borderId="2" xfId="49" applyNumberFormat="1" applyFont="1" applyFill="1" applyBorder="1">
      <alignment vertical="center"/>
    </xf>
    <xf numFmtId="176" fontId="34" fillId="0" borderId="4" xfId="49" applyNumberFormat="1" applyFont="1" applyFill="1" applyBorder="1">
      <alignment vertical="center"/>
    </xf>
    <xf numFmtId="0" fontId="35" fillId="35" borderId="2" xfId="0" applyFont="1" applyFill="1" applyBorder="1" applyAlignment="1">
      <alignment horizontal="center" vertical="center" wrapText="1"/>
    </xf>
    <xf numFmtId="0" fontId="10" fillId="0" borderId="0" xfId="49" applyFont="1" applyBorder="1">
      <alignment vertical="center"/>
    </xf>
    <xf numFmtId="178" fontId="34" fillId="0" borderId="0" xfId="49" applyNumberFormat="1" applyFont="1" applyBorder="1">
      <alignment vertical="center"/>
    </xf>
    <xf numFmtId="176" fontId="34" fillId="0" borderId="0" xfId="49" applyNumberFormat="1" applyFont="1" applyBorder="1">
      <alignment vertical="center"/>
    </xf>
    <xf numFmtId="0" fontId="35" fillId="0" borderId="0" xfId="0" applyFont="1" applyFill="1">
      <alignment vertical="center"/>
    </xf>
    <xf numFmtId="0" fontId="35" fillId="0" borderId="0" xfId="0" applyFont="1" applyFill="1" applyAlignment="1">
      <alignment horizontal="right" vertical="center"/>
    </xf>
    <xf numFmtId="0" fontId="35" fillId="35" borderId="2" xfId="0" applyFont="1" applyFill="1" applyBorder="1" applyAlignment="1">
      <alignment horizontal="center" vertical="center"/>
    </xf>
    <xf numFmtId="0" fontId="35" fillId="0" borderId="0" xfId="0" applyFont="1">
      <alignment vertical="center"/>
    </xf>
    <xf numFmtId="0" fontId="35" fillId="0" borderId="0" xfId="49" applyFont="1">
      <alignment vertical="center"/>
    </xf>
    <xf numFmtId="0" fontId="34" fillId="34" borderId="0" xfId="49" applyFont="1" applyFill="1">
      <alignment vertical="center"/>
    </xf>
    <xf numFmtId="0" fontId="35" fillId="34" borderId="0" xfId="49" applyFont="1" applyFill="1">
      <alignment vertical="center"/>
    </xf>
    <xf numFmtId="0" fontId="35" fillId="34" borderId="0" xfId="49" applyFont="1" applyFill="1" applyBorder="1" applyAlignment="1">
      <alignment vertical="center"/>
    </xf>
    <xf numFmtId="0" fontId="35" fillId="34" borderId="0" xfId="49" applyFont="1" applyFill="1" applyBorder="1" applyAlignment="1">
      <alignment horizontal="right" vertical="center"/>
    </xf>
    <xf numFmtId="0" fontId="35" fillId="35" borderId="24" xfId="49" applyFont="1" applyFill="1" applyBorder="1" applyAlignment="1">
      <alignment horizontal="center" vertical="center" shrinkToFit="1"/>
    </xf>
    <xf numFmtId="0" fontId="35" fillId="35" borderId="2" xfId="49" applyFont="1" applyFill="1" applyBorder="1" applyAlignment="1">
      <alignment horizontal="center" vertical="center" shrinkToFit="1"/>
    </xf>
    <xf numFmtId="49" fontId="35" fillId="34" borderId="2" xfId="49" applyNumberFormat="1" applyFont="1" applyFill="1" applyBorder="1" applyAlignment="1">
      <alignment vertical="center" wrapText="1"/>
    </xf>
    <xf numFmtId="180" fontId="35" fillId="34" borderId="2" xfId="49" applyNumberFormat="1" applyFont="1" applyFill="1" applyBorder="1" applyAlignment="1">
      <alignment horizontal="right" vertical="center" shrinkToFit="1"/>
    </xf>
    <xf numFmtId="180" fontId="35" fillId="34" borderId="24" xfId="49" applyNumberFormat="1" applyFont="1" applyFill="1" applyBorder="1" applyAlignment="1">
      <alignment horizontal="right" vertical="center" shrinkToFit="1"/>
    </xf>
    <xf numFmtId="180" fontId="35" fillId="34" borderId="26" xfId="49" applyNumberFormat="1" applyFont="1" applyFill="1" applyBorder="1" applyAlignment="1">
      <alignment horizontal="right" vertical="center" shrinkToFit="1"/>
    </xf>
    <xf numFmtId="179" fontId="35" fillId="34" borderId="2" xfId="49" applyNumberFormat="1" applyFont="1" applyFill="1" applyBorder="1" applyAlignment="1">
      <alignment vertical="center" wrapText="1"/>
    </xf>
    <xf numFmtId="179" fontId="35" fillId="34" borderId="2" xfId="49" applyNumberFormat="1" applyFont="1" applyFill="1" applyBorder="1" applyAlignment="1">
      <alignment horizontal="center" vertical="center" wrapText="1"/>
    </xf>
    <xf numFmtId="0" fontId="35" fillId="35" borderId="24" xfId="49" applyFont="1" applyFill="1" applyBorder="1" applyAlignment="1">
      <alignment horizontal="center" vertical="center"/>
    </xf>
    <xf numFmtId="0" fontId="35" fillId="35" borderId="26" xfId="49" applyFont="1" applyFill="1" applyBorder="1" applyAlignment="1">
      <alignment horizontal="center" vertical="center"/>
    </xf>
    <xf numFmtId="181" fontId="35" fillId="0" borderId="0" xfId="49" applyNumberFormat="1" applyFont="1">
      <alignment vertical="center"/>
    </xf>
    <xf numFmtId="181" fontId="35" fillId="34" borderId="24" xfId="49" applyNumberFormat="1" applyFont="1" applyFill="1" applyBorder="1" applyAlignment="1">
      <alignment horizontal="right" vertical="center" shrinkToFit="1"/>
    </xf>
    <xf numFmtId="0" fontId="35" fillId="0" borderId="0" xfId="49" applyFont="1" applyBorder="1" applyAlignment="1">
      <alignment horizontal="right" vertical="center"/>
    </xf>
    <xf numFmtId="179" fontId="35" fillId="0" borderId="0" xfId="49" applyNumberFormat="1" applyFont="1">
      <alignment vertical="center"/>
    </xf>
    <xf numFmtId="179" fontId="35" fillId="0" borderId="24" xfId="49" applyNumberFormat="1" applyFont="1" applyFill="1" applyBorder="1" applyAlignment="1">
      <alignment horizontal="right" vertical="center" shrinkToFit="1"/>
    </xf>
    <xf numFmtId="0" fontId="35" fillId="35" borderId="24" xfId="49" applyFont="1" applyFill="1" applyBorder="1" applyAlignment="1">
      <alignment horizontal="center" vertical="center" wrapText="1"/>
    </xf>
    <xf numFmtId="178" fontId="35" fillId="0" borderId="24" xfId="49" applyNumberFormat="1" applyFont="1" applyBorder="1" applyAlignment="1">
      <alignment horizontal="center" vertical="center" shrinkToFit="1"/>
    </xf>
    <xf numFmtId="0" fontId="15" fillId="35" borderId="2" xfId="49" applyFont="1" applyFill="1" applyBorder="1" applyAlignment="1">
      <alignment horizontal="center" vertical="center" wrapText="1"/>
    </xf>
    <xf numFmtId="0" fontId="15" fillId="0" borderId="0" xfId="49" applyFont="1">
      <alignment vertical="center"/>
    </xf>
    <xf numFmtId="0" fontId="15" fillId="0" borderId="0" xfId="49" applyFont="1" applyBorder="1" applyAlignment="1">
      <alignment vertical="center"/>
    </xf>
    <xf numFmtId="0" fontId="15" fillId="0" borderId="0" xfId="49" applyFont="1" applyBorder="1" applyAlignment="1">
      <alignment horizontal="right" vertical="center"/>
    </xf>
    <xf numFmtId="0" fontId="15" fillId="35" borderId="3" xfId="49" applyFont="1" applyFill="1" applyBorder="1" applyAlignment="1">
      <alignment horizontal="center" vertical="center"/>
    </xf>
    <xf numFmtId="0" fontId="15" fillId="35" borderId="2" xfId="0" applyFont="1" applyFill="1" applyBorder="1" applyAlignment="1">
      <alignment horizontal="center" vertical="center" wrapText="1"/>
    </xf>
    <xf numFmtId="0" fontId="15" fillId="0" borderId="2" xfId="49" applyNumberFormat="1" applyFont="1" applyFill="1" applyBorder="1" applyAlignment="1">
      <alignment vertical="center" wrapText="1"/>
    </xf>
    <xf numFmtId="178" fontId="15" fillId="0" borderId="2" xfId="49" applyNumberFormat="1" applyFont="1" applyFill="1" applyBorder="1" applyAlignment="1">
      <alignment horizontal="right" vertical="center" shrinkToFit="1"/>
    </xf>
    <xf numFmtId="49" fontId="15" fillId="0" borderId="18" xfId="49" applyNumberFormat="1" applyFont="1" applyBorder="1" applyAlignment="1">
      <alignment horizontal="left" vertical="center" wrapText="1"/>
    </xf>
    <xf numFmtId="49" fontId="15" fillId="0" borderId="18" xfId="49" applyNumberFormat="1" applyFont="1" applyBorder="1" applyAlignment="1">
      <alignment vertical="center" wrapText="1"/>
    </xf>
    <xf numFmtId="49" fontId="15" fillId="0" borderId="4" xfId="49" applyNumberFormat="1" applyFont="1" applyBorder="1" applyAlignment="1">
      <alignment vertical="center" wrapText="1"/>
    </xf>
    <xf numFmtId="178" fontId="15" fillId="0" borderId="2" xfId="49" applyNumberFormat="1" applyFont="1" applyFill="1" applyBorder="1" applyAlignment="1">
      <alignment horizontal="center" vertical="center" shrinkToFit="1"/>
    </xf>
    <xf numFmtId="178" fontId="15" fillId="0" borderId="28" xfId="49" applyNumberFormat="1" applyFont="1" applyFill="1" applyBorder="1" applyAlignment="1">
      <alignment horizontal="right" vertical="center" shrinkToFit="1"/>
    </xf>
    <xf numFmtId="49" fontId="15" fillId="0" borderId="3" xfId="49" applyNumberFormat="1" applyFont="1" applyBorder="1" applyAlignment="1">
      <alignment vertical="center" wrapText="1"/>
    </xf>
    <xf numFmtId="178" fontId="15" fillId="0" borderId="2" xfId="49" applyNumberFormat="1" applyFont="1" applyBorder="1" applyAlignment="1">
      <alignment horizontal="center" vertical="center" shrinkToFit="1"/>
    </xf>
    <xf numFmtId="38" fontId="15" fillId="0" borderId="0" xfId="35" applyFont="1">
      <alignment vertical="center"/>
    </xf>
    <xf numFmtId="176" fontId="35" fillId="0" borderId="2" xfId="48" applyNumberFormat="1" applyFont="1" applyFill="1" applyBorder="1" applyAlignment="1">
      <alignment vertical="center"/>
    </xf>
    <xf numFmtId="176" fontId="15" fillId="0" borderId="2" xfId="48" applyNumberFormat="1" applyFont="1" applyFill="1" applyBorder="1" applyAlignment="1">
      <alignment horizontal="distributed" vertical="center"/>
    </xf>
    <xf numFmtId="176" fontId="15" fillId="0" borderId="2" xfId="48" applyNumberFormat="1" applyFont="1" applyFill="1" applyBorder="1" applyAlignment="1">
      <alignment horizontal="center" vertical="center"/>
    </xf>
    <xf numFmtId="176" fontId="15" fillId="0" borderId="18" xfId="48" applyNumberFormat="1" applyFont="1" applyFill="1" applyBorder="1" applyAlignment="1">
      <alignment horizontal="center" vertical="center"/>
    </xf>
    <xf numFmtId="176" fontId="15" fillId="0" borderId="3" xfId="48" applyNumberFormat="1" applyFont="1" applyFill="1" applyBorder="1" applyAlignment="1">
      <alignment horizontal="center" vertical="center" wrapText="1"/>
    </xf>
    <xf numFmtId="176" fontId="15" fillId="0" borderId="2" xfId="48" applyNumberFormat="1" applyFont="1" applyFill="1" applyBorder="1" applyAlignment="1">
      <alignment horizontal="right" vertical="center"/>
    </xf>
    <xf numFmtId="176" fontId="15" fillId="0" borderId="0" xfId="48" applyNumberFormat="1" applyFont="1" applyFill="1" applyAlignment="1">
      <alignment vertical="center"/>
    </xf>
    <xf numFmtId="178" fontId="10" fillId="0" borderId="2" xfId="49" applyNumberFormat="1" applyFont="1" applyFill="1" applyBorder="1" applyAlignment="1">
      <alignment horizontal="center" vertical="center" shrinkToFit="1"/>
    </xf>
    <xf numFmtId="0" fontId="10" fillId="0" borderId="2" xfId="49" applyFont="1" applyFill="1" applyBorder="1" applyAlignment="1">
      <alignment horizontal="center" vertical="center"/>
    </xf>
    <xf numFmtId="176" fontId="15" fillId="0" borderId="0" xfId="48" applyNumberFormat="1" applyFont="1" applyFill="1" applyBorder="1" applyAlignment="1">
      <alignment vertical="center"/>
    </xf>
    <xf numFmtId="0" fontId="15" fillId="0" borderId="0" xfId="48" applyFont="1" applyFill="1" applyBorder="1" applyAlignment="1">
      <alignment vertical="center"/>
    </xf>
    <xf numFmtId="49" fontId="15" fillId="0" borderId="18" xfId="49" applyNumberFormat="1" applyFont="1" applyBorder="1" applyAlignment="1">
      <alignment horizontal="left" vertical="center" wrapText="1"/>
    </xf>
    <xf numFmtId="0" fontId="35" fillId="35" borderId="21" xfId="49" applyFont="1" applyFill="1" applyBorder="1" applyAlignment="1">
      <alignment horizontal="center" vertical="center" wrapText="1"/>
    </xf>
    <xf numFmtId="0" fontId="35" fillId="35" borderId="8" xfId="49" applyFont="1" applyFill="1" applyBorder="1" applyAlignment="1">
      <alignment horizontal="center" vertical="center" wrapText="1"/>
    </xf>
    <xf numFmtId="0" fontId="35" fillId="35" borderId="7" xfId="49" applyFont="1" applyFill="1" applyBorder="1" applyAlignment="1">
      <alignment horizontal="center" vertical="center" wrapText="1"/>
    </xf>
    <xf numFmtId="3" fontId="46" fillId="0" borderId="2" xfId="0" applyNumberFormat="1" applyFont="1" applyBorder="1" applyAlignment="1">
      <alignment horizontal="left" vertical="center"/>
    </xf>
    <xf numFmtId="3" fontId="46" fillId="0" borderId="2" xfId="0" applyNumberFormat="1" applyFont="1" applyBorder="1" applyAlignment="1">
      <alignment horizontal="right" vertical="center"/>
    </xf>
    <xf numFmtId="183" fontId="46" fillId="0" borderId="2" xfId="0" applyNumberFormat="1" applyFont="1" applyBorder="1" applyAlignment="1">
      <alignment horizontal="right" vertical="center"/>
    </xf>
    <xf numFmtId="3" fontId="46" fillId="0" borderId="2" xfId="0" applyNumberFormat="1" applyFont="1" applyBorder="1" applyAlignment="1">
      <alignment horizontal="center" vertical="center"/>
    </xf>
    <xf numFmtId="3" fontId="46" fillId="0" borderId="2" xfId="0" applyNumberFormat="1" applyFont="1" applyBorder="1" applyAlignment="1">
      <alignment horizontal="left" vertical="center" shrinkToFit="1"/>
    </xf>
    <xf numFmtId="9" fontId="46" fillId="0" borderId="2" xfId="0" applyNumberFormat="1" applyFont="1" applyBorder="1" applyAlignment="1">
      <alignment horizontal="right" vertical="center"/>
    </xf>
    <xf numFmtId="10" fontId="46" fillId="0" borderId="2" xfId="0" applyNumberFormat="1" applyFont="1" applyBorder="1" applyAlignment="1">
      <alignment horizontal="right" vertical="center"/>
    </xf>
    <xf numFmtId="10" fontId="46" fillId="0" borderId="2" xfId="0" applyNumberFormat="1" applyFont="1" applyBorder="1" applyAlignment="1">
      <alignment horizontal="center" vertical="center"/>
    </xf>
    <xf numFmtId="176" fontId="15" fillId="0" borderId="2" xfId="48" applyNumberFormat="1" applyFont="1" applyFill="1" applyBorder="1" applyAlignment="1">
      <alignment horizontal="distributed" vertical="center"/>
    </xf>
    <xf numFmtId="0" fontId="10" fillId="0" borderId="4" xfId="49" applyFont="1" applyFill="1" applyBorder="1">
      <alignment vertical="center"/>
    </xf>
    <xf numFmtId="178" fontId="34" fillId="0" borderId="4" xfId="49" applyNumberFormat="1" applyFont="1" applyFill="1" applyBorder="1" applyAlignment="1">
      <alignment horizontal="right" vertical="center"/>
    </xf>
    <xf numFmtId="0" fontId="10" fillId="0" borderId="2" xfId="49" applyFont="1" applyFill="1" applyBorder="1">
      <alignment vertical="center"/>
    </xf>
    <xf numFmtId="0" fontId="10" fillId="0" borderId="5" xfId="49" applyFont="1" applyFill="1" applyBorder="1" applyAlignment="1">
      <alignment horizontal="center" vertical="center"/>
    </xf>
    <xf numFmtId="0" fontId="10" fillId="0" borderId="18" xfId="49" applyFont="1" applyFill="1" applyBorder="1">
      <alignment vertical="center"/>
    </xf>
    <xf numFmtId="0" fontId="34" fillId="0" borderId="5" xfId="49" applyFont="1" applyFill="1" applyBorder="1" applyAlignment="1">
      <alignment horizontal="center" vertical="center"/>
    </xf>
    <xf numFmtId="0" fontId="34" fillId="0" borderId="4" xfId="49" applyFont="1" applyFill="1" applyBorder="1" applyAlignment="1">
      <alignment horizontal="center" vertical="center"/>
    </xf>
    <xf numFmtId="0" fontId="10" fillId="0" borderId="4" xfId="49" applyFont="1" applyFill="1" applyBorder="1" applyAlignment="1">
      <alignment horizontal="center" vertical="center"/>
    </xf>
    <xf numFmtId="0" fontId="15" fillId="0" borderId="0" xfId="48" applyFont="1" applyFill="1"/>
    <xf numFmtId="176" fontId="15" fillId="0" borderId="2" xfId="49" applyNumberFormat="1" applyFont="1" applyFill="1" applyBorder="1" applyAlignment="1">
      <alignment horizontal="center" vertical="center"/>
    </xf>
    <xf numFmtId="176" fontId="15" fillId="0" borderId="2" xfId="49" applyNumberFormat="1" applyFont="1" applyFill="1" applyBorder="1" applyAlignment="1">
      <alignment vertical="center"/>
    </xf>
    <xf numFmtId="176" fontId="15" fillId="0" borderId="2" xfId="49" applyNumberFormat="1" applyFont="1" applyFill="1" applyBorder="1" applyAlignment="1">
      <alignment horizontal="right" vertical="center"/>
    </xf>
    <xf numFmtId="176" fontId="15" fillId="0" borderId="0" xfId="48" applyNumberFormat="1" applyFont="1" applyFill="1"/>
    <xf numFmtId="176" fontId="15" fillId="0" borderId="0" xfId="48" applyNumberFormat="1" applyFont="1"/>
    <xf numFmtId="0" fontId="15" fillId="0" borderId="0" xfId="48" applyFont="1" applyAlignment="1">
      <alignment vertical="center"/>
    </xf>
    <xf numFmtId="0" fontId="15" fillId="35" borderId="2" xfId="49" applyFont="1" applyFill="1" applyBorder="1" applyAlignment="1">
      <alignment horizontal="center" vertical="center" wrapText="1"/>
    </xf>
    <xf numFmtId="3" fontId="35" fillId="0" borderId="2" xfId="0" applyNumberFormat="1" applyFont="1" applyBorder="1" applyAlignment="1">
      <alignment horizontal="right" vertical="center"/>
    </xf>
    <xf numFmtId="176" fontId="15" fillId="0" borderId="2" xfId="49" applyNumberFormat="1" applyFont="1" applyBorder="1" applyAlignment="1">
      <alignment horizontal="right" vertical="center"/>
    </xf>
    <xf numFmtId="3" fontId="46" fillId="0" borderId="2" xfId="0" applyNumberFormat="1" applyFont="1" applyBorder="1" applyAlignment="1">
      <alignment vertical="center"/>
    </xf>
    <xf numFmtId="179" fontId="35" fillId="0" borderId="2" xfId="49" applyNumberFormat="1" applyFont="1" applyFill="1" applyBorder="1" applyAlignment="1">
      <alignment horizontal="right" vertical="center" shrinkToFit="1"/>
    </xf>
    <xf numFmtId="179" fontId="15" fillId="0" borderId="2" xfId="49" applyNumberFormat="1" applyFont="1" applyFill="1" applyBorder="1" applyAlignment="1">
      <alignment horizontal="right" vertical="center" shrinkToFit="1"/>
    </xf>
    <xf numFmtId="179" fontId="35" fillId="0" borderId="26" xfId="49" applyNumberFormat="1" applyFont="1" applyFill="1" applyBorder="1" applyAlignment="1">
      <alignment horizontal="right" vertical="center" shrinkToFit="1"/>
    </xf>
    <xf numFmtId="179" fontId="35" fillId="0" borderId="27" xfId="49" applyNumberFormat="1" applyFont="1" applyFill="1" applyBorder="1" applyAlignment="1">
      <alignment horizontal="right" vertical="center" shrinkToFit="1"/>
    </xf>
    <xf numFmtId="179" fontId="35" fillId="0" borderId="7" xfId="49" applyNumberFormat="1" applyFont="1" applyFill="1" applyBorder="1" applyAlignment="1">
      <alignment horizontal="right" vertical="center" shrinkToFit="1"/>
    </xf>
    <xf numFmtId="176" fontId="35" fillId="0" borderId="2" xfId="48" applyNumberFormat="1" applyFont="1" applyFill="1" applyBorder="1" applyAlignment="1">
      <alignment horizontal="right" vertical="center"/>
    </xf>
    <xf numFmtId="0" fontId="35" fillId="0" borderId="2" xfId="0" applyFont="1" applyFill="1" applyBorder="1">
      <alignment vertical="center"/>
    </xf>
    <xf numFmtId="179" fontId="35" fillId="0" borderId="2" xfId="35" applyNumberFormat="1" applyFont="1" applyFill="1" applyBorder="1" applyAlignment="1">
      <alignment horizontal="right" vertical="center"/>
    </xf>
    <xf numFmtId="179" fontId="35" fillId="0" borderId="2" xfId="35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vertical="center" wrapText="1"/>
    </xf>
    <xf numFmtId="0" fontId="35" fillId="0" borderId="2" xfId="0" applyFont="1" applyFill="1" applyBorder="1" applyAlignment="1">
      <alignment horizontal="center" vertical="center"/>
    </xf>
    <xf numFmtId="176" fontId="34" fillId="0" borderId="4" xfId="49" applyNumberFormat="1" applyFont="1" applyFill="1" applyBorder="1" applyAlignment="1">
      <alignment horizontal="right" vertical="center"/>
    </xf>
    <xf numFmtId="176" fontId="15" fillId="0" borderId="2" xfId="48" applyNumberFormat="1" applyFont="1" applyFill="1" applyBorder="1" applyAlignment="1">
      <alignment vertical="center"/>
    </xf>
    <xf numFmtId="176" fontId="34" fillId="0" borderId="4" xfId="49" applyNumberFormat="1" applyFont="1" applyFill="1" applyBorder="1" applyAlignment="1">
      <alignment horizontal="right" vertical="center"/>
    </xf>
    <xf numFmtId="0" fontId="10" fillId="0" borderId="29" xfId="49" applyFont="1" applyFill="1" applyBorder="1">
      <alignment vertical="center"/>
    </xf>
    <xf numFmtId="178" fontId="34" fillId="0" borderId="29" xfId="49" applyNumberFormat="1" applyFont="1" applyFill="1" applyBorder="1">
      <alignment vertical="center"/>
    </xf>
    <xf numFmtId="176" fontId="34" fillId="0" borderId="29" xfId="49" applyNumberFormat="1" applyFont="1" applyFill="1" applyBorder="1" applyAlignment="1">
      <alignment horizontal="right" vertical="center"/>
    </xf>
    <xf numFmtId="0" fontId="10" fillId="0" borderId="30" xfId="49" applyFont="1" applyFill="1" applyBorder="1" applyAlignment="1">
      <alignment horizontal="center" vertical="center"/>
    </xf>
    <xf numFmtId="178" fontId="34" fillId="0" borderId="30" xfId="49" applyNumberFormat="1" applyFont="1" applyFill="1" applyBorder="1">
      <alignment vertical="center"/>
    </xf>
    <xf numFmtId="176" fontId="34" fillId="0" borderId="30" xfId="49" applyNumberFormat="1" applyFont="1" applyFill="1" applyBorder="1">
      <alignment vertical="center"/>
    </xf>
    <xf numFmtId="176" fontId="15" fillId="0" borderId="2" xfId="48" applyNumberFormat="1" applyFont="1" applyFill="1" applyBorder="1" applyAlignment="1">
      <alignment vertical="center"/>
    </xf>
    <xf numFmtId="176" fontId="15" fillId="36" borderId="0" xfId="48" applyNumberFormat="1" applyFont="1" applyFill="1" applyAlignment="1">
      <alignment vertical="center"/>
    </xf>
    <xf numFmtId="176" fontId="15" fillId="37" borderId="0" xfId="48" applyNumberFormat="1" applyFont="1" applyFill="1" applyAlignment="1">
      <alignment vertical="center"/>
    </xf>
    <xf numFmtId="176" fontId="15" fillId="38" borderId="0" xfId="48" applyNumberFormat="1" applyFont="1" applyFill="1" applyAlignment="1">
      <alignment vertical="center"/>
    </xf>
    <xf numFmtId="176" fontId="15" fillId="39" borderId="0" xfId="48" applyNumberFormat="1" applyFont="1" applyFill="1" applyAlignment="1">
      <alignment vertical="center"/>
    </xf>
    <xf numFmtId="176" fontId="15" fillId="40" borderId="0" xfId="48" applyNumberFormat="1" applyFont="1" applyFill="1" applyAlignment="1">
      <alignment vertical="center"/>
    </xf>
    <xf numFmtId="176" fontId="15" fillId="41" borderId="0" xfId="48" applyNumberFormat="1" applyFont="1" applyFill="1" applyAlignment="1">
      <alignment vertical="center"/>
    </xf>
    <xf numFmtId="176" fontId="15" fillId="42" borderId="0" xfId="48" applyNumberFormat="1" applyFont="1" applyFill="1" applyAlignment="1">
      <alignment vertical="center"/>
    </xf>
    <xf numFmtId="0" fontId="48" fillId="0" borderId="0" xfId="0" applyFont="1">
      <alignment vertical="center"/>
    </xf>
    <xf numFmtId="0" fontId="35" fillId="35" borderId="2" xfId="49" applyFont="1" applyFill="1" applyBorder="1" applyAlignment="1">
      <alignment horizontal="center" vertical="center" wrapText="1"/>
    </xf>
    <xf numFmtId="180" fontId="35" fillId="0" borderId="2" xfId="49" applyNumberFormat="1" applyFont="1" applyFill="1" applyBorder="1" applyAlignment="1">
      <alignment horizontal="right" vertical="center" shrinkToFit="1"/>
    </xf>
    <xf numFmtId="182" fontId="35" fillId="0" borderId="2" xfId="49" applyNumberFormat="1" applyFont="1" applyFill="1" applyBorder="1" applyAlignment="1">
      <alignment horizontal="right" vertical="center" shrinkToFit="1"/>
    </xf>
    <xf numFmtId="182" fontId="0" fillId="0" borderId="2" xfId="49" applyNumberFormat="1" applyFont="1" applyFill="1" applyBorder="1" applyAlignment="1">
      <alignment horizontal="right" vertical="center" shrinkToFit="1"/>
    </xf>
    <xf numFmtId="0" fontId="15" fillId="0" borderId="2" xfId="49" applyNumberFormat="1" applyFont="1" applyFill="1" applyBorder="1" applyAlignment="1">
      <alignment horizontal="center" vertical="center"/>
    </xf>
    <xf numFmtId="176" fontId="34" fillId="0" borderId="4" xfId="49" applyNumberFormat="1" applyFont="1" applyFill="1" applyBorder="1" applyAlignment="1">
      <alignment horizontal="right" vertical="center"/>
    </xf>
    <xf numFmtId="178" fontId="50" fillId="0" borderId="4" xfId="49" applyNumberFormat="1" applyFont="1" applyFill="1" applyBorder="1">
      <alignment vertical="center"/>
    </xf>
    <xf numFmtId="176" fontId="15" fillId="0" borderId="2" xfId="48" applyNumberFormat="1" applyFont="1" applyFill="1" applyBorder="1" applyAlignment="1">
      <alignment horizontal="center" vertical="center"/>
    </xf>
    <xf numFmtId="176" fontId="15" fillId="0" borderId="2" xfId="48" applyNumberFormat="1" applyFont="1" applyFill="1" applyBorder="1" applyAlignment="1">
      <alignment horizontal="center" vertical="center"/>
    </xf>
    <xf numFmtId="38" fontId="46" fillId="0" borderId="2" xfId="35" applyFont="1" applyBorder="1" applyAlignment="1">
      <alignment horizontal="right" vertical="center"/>
    </xf>
    <xf numFmtId="0" fontId="15" fillId="0" borderId="0" xfId="48" applyFont="1" applyAlignment="1">
      <alignment vertical="center" wrapText="1"/>
    </xf>
    <xf numFmtId="0" fontId="15" fillId="0" borderId="0" xfId="48" applyFont="1" applyAlignment="1">
      <alignment vertical="center"/>
    </xf>
    <xf numFmtId="0" fontId="15" fillId="35" borderId="2" xfId="49" applyFont="1" applyFill="1" applyBorder="1" applyAlignment="1">
      <alignment horizontal="center" vertical="center" wrapText="1"/>
    </xf>
    <xf numFmtId="0" fontId="15" fillId="0" borderId="2" xfId="49" applyFont="1" applyFill="1" applyBorder="1" applyAlignment="1">
      <alignment horizontal="left" vertical="center" wrapText="1"/>
    </xf>
    <xf numFmtId="0" fontId="15" fillId="0" borderId="2" xfId="49" applyFont="1" applyFill="1" applyBorder="1" applyAlignment="1">
      <alignment horizontal="left" vertical="center"/>
    </xf>
    <xf numFmtId="0" fontId="35" fillId="0" borderId="2" xfId="48" applyFont="1" applyFill="1" applyBorder="1" applyAlignment="1">
      <alignment horizontal="left" vertical="center"/>
    </xf>
    <xf numFmtId="0" fontId="15" fillId="0" borderId="2" xfId="49" applyFont="1" applyFill="1" applyBorder="1" applyAlignment="1">
      <alignment horizontal="center" vertical="center"/>
    </xf>
    <xf numFmtId="0" fontId="35" fillId="0" borderId="19" xfId="48" applyFont="1" applyBorder="1" applyAlignment="1">
      <alignment horizontal="right" vertical="center"/>
    </xf>
    <xf numFmtId="0" fontId="15" fillId="0" borderId="2" xfId="49" applyFont="1" applyBorder="1" applyAlignment="1">
      <alignment horizontal="center" vertical="center"/>
    </xf>
    <xf numFmtId="0" fontId="40" fillId="35" borderId="3" xfId="49" applyFont="1" applyFill="1" applyBorder="1" applyAlignment="1">
      <alignment horizontal="center" vertical="center"/>
    </xf>
    <xf numFmtId="0" fontId="35" fillId="35" borderId="4" xfId="49" applyFont="1" applyFill="1" applyBorder="1" applyAlignment="1">
      <alignment horizontal="center" vertical="center"/>
    </xf>
    <xf numFmtId="0" fontId="40" fillId="35" borderId="2" xfId="49" applyFont="1" applyFill="1" applyBorder="1" applyAlignment="1">
      <alignment horizontal="center" vertical="center" wrapText="1"/>
    </xf>
    <xf numFmtId="0" fontId="35" fillId="35" borderId="2" xfId="0" applyFont="1" applyFill="1" applyBorder="1" applyAlignment="1">
      <alignment horizontal="center" vertical="center" wrapText="1"/>
    </xf>
    <xf numFmtId="0" fontId="35" fillId="35" borderId="2" xfId="49" applyFont="1" applyFill="1" applyBorder="1" applyAlignment="1">
      <alignment horizontal="center" vertical="center" wrapText="1"/>
    </xf>
    <xf numFmtId="176" fontId="34" fillId="0" borderId="3" xfId="49" applyNumberFormat="1" applyFont="1" applyFill="1" applyBorder="1" applyAlignment="1">
      <alignment horizontal="right" vertical="center"/>
    </xf>
    <xf numFmtId="176" fontId="34" fillId="0" borderId="18" xfId="49" applyNumberFormat="1" applyFont="1" applyFill="1" applyBorder="1" applyAlignment="1">
      <alignment horizontal="right" vertical="center"/>
    </xf>
    <xf numFmtId="176" fontId="34" fillId="0" borderId="4" xfId="49" applyNumberFormat="1" applyFont="1" applyFill="1" applyBorder="1" applyAlignment="1">
      <alignment horizontal="right" vertical="center"/>
    </xf>
    <xf numFmtId="0" fontId="35" fillId="35" borderId="20" xfId="49" applyFont="1" applyFill="1" applyBorder="1" applyAlignment="1">
      <alignment horizontal="center" vertical="center" wrapText="1"/>
    </xf>
    <xf numFmtId="0" fontId="35" fillId="35" borderId="23" xfId="49" applyFont="1" applyFill="1" applyBorder="1" applyAlignment="1">
      <alignment horizontal="center" vertical="center" wrapText="1"/>
    </xf>
    <xf numFmtId="0" fontId="35" fillId="35" borderId="27" xfId="49" applyFont="1" applyFill="1" applyBorder="1" applyAlignment="1">
      <alignment horizontal="center" vertical="center"/>
    </xf>
    <xf numFmtId="0" fontId="35" fillId="35" borderId="8" xfId="49" applyFont="1" applyFill="1" applyBorder="1" applyAlignment="1">
      <alignment horizontal="center" vertical="center"/>
    </xf>
    <xf numFmtId="0" fontId="35" fillId="35" borderId="7" xfId="49" applyFont="1" applyFill="1" applyBorder="1" applyAlignment="1">
      <alignment horizontal="center" vertical="center"/>
    </xf>
    <xf numFmtId="0" fontId="35" fillId="0" borderId="27" xfId="49" applyFont="1" applyFill="1" applyBorder="1" applyAlignment="1">
      <alignment vertical="center"/>
    </xf>
    <xf numFmtId="0" fontId="35" fillId="0" borderId="8" xfId="49" applyFont="1" applyFill="1" applyBorder="1" applyAlignment="1">
      <alignment vertical="center"/>
    </xf>
    <xf numFmtId="0" fontId="35" fillId="0" borderId="7" xfId="49" applyFont="1" applyFill="1" applyBorder="1" applyAlignment="1">
      <alignment vertical="center"/>
    </xf>
    <xf numFmtId="0" fontId="35" fillId="35" borderId="3" xfId="49" applyFont="1" applyFill="1" applyBorder="1" applyAlignment="1">
      <alignment horizontal="center" vertical="center"/>
    </xf>
    <xf numFmtId="0" fontId="35" fillId="35" borderId="22" xfId="49" applyFont="1" applyFill="1" applyBorder="1" applyAlignment="1">
      <alignment horizontal="center" vertical="center"/>
    </xf>
    <xf numFmtId="0" fontId="35" fillId="35" borderId="25" xfId="49" applyFont="1" applyFill="1" applyBorder="1" applyAlignment="1">
      <alignment horizontal="center" vertical="center"/>
    </xf>
    <xf numFmtId="0" fontId="35" fillId="35" borderId="3" xfId="49" applyFont="1" applyFill="1" applyBorder="1" applyAlignment="1">
      <alignment horizontal="center" vertical="center" wrapText="1"/>
    </xf>
    <xf numFmtId="0" fontId="10" fillId="35" borderId="3" xfId="49" applyFont="1" applyFill="1" applyBorder="1" applyAlignment="1">
      <alignment horizontal="center" vertical="center"/>
    </xf>
    <xf numFmtId="0" fontId="34" fillId="35" borderId="4" xfId="49" applyFont="1" applyFill="1" applyBorder="1" applyAlignment="1">
      <alignment horizontal="center" vertical="center"/>
    </xf>
    <xf numFmtId="0" fontId="10" fillId="35" borderId="2" xfId="49" applyFont="1" applyFill="1" applyBorder="1" applyAlignment="1">
      <alignment horizontal="center" vertical="center" wrapText="1"/>
    </xf>
    <xf numFmtId="0" fontId="34" fillId="35" borderId="2" xfId="49" applyFont="1" applyFill="1" applyBorder="1" applyAlignment="1">
      <alignment horizontal="center" vertical="center" wrapText="1"/>
    </xf>
    <xf numFmtId="0" fontId="34" fillId="35" borderId="2" xfId="0" applyFont="1" applyFill="1" applyBorder="1" applyAlignment="1">
      <alignment horizontal="center" vertical="center" wrapText="1"/>
    </xf>
    <xf numFmtId="49" fontId="15" fillId="0" borderId="3" xfId="49" applyNumberFormat="1" applyFont="1" applyBorder="1" applyAlignment="1">
      <alignment horizontal="left" vertical="center" wrapText="1"/>
    </xf>
    <xf numFmtId="49" fontId="15" fillId="0" borderId="18" xfId="49" applyNumberFormat="1" applyFont="1" applyBorder="1" applyAlignment="1">
      <alignment horizontal="left" vertical="center" wrapText="1"/>
    </xf>
    <xf numFmtId="176" fontId="15" fillId="0" borderId="3" xfId="48" applyNumberFormat="1" applyFont="1" applyFill="1" applyBorder="1" applyAlignment="1">
      <alignment horizontal="center" vertical="center"/>
    </xf>
    <xf numFmtId="176" fontId="15" fillId="0" borderId="18" xfId="48" applyNumberFormat="1" applyFont="1" applyFill="1" applyBorder="1" applyAlignment="1">
      <alignment horizontal="center" vertical="center"/>
    </xf>
    <xf numFmtId="176" fontId="15" fillId="0" borderId="4" xfId="48" applyNumberFormat="1" applyFont="1" applyFill="1" applyBorder="1" applyAlignment="1">
      <alignment horizontal="center" vertical="center"/>
    </xf>
    <xf numFmtId="0" fontId="15" fillId="0" borderId="6" xfId="48" applyFont="1" applyFill="1" applyBorder="1" applyAlignment="1">
      <alignment horizontal="distributed" vertical="center" justifyLastLine="1"/>
    </xf>
    <xf numFmtId="0" fontId="15" fillId="0" borderId="8" xfId="48" applyFont="1" applyFill="1" applyBorder="1" applyAlignment="1">
      <alignment horizontal="distributed" vertical="center" justifyLastLine="1"/>
    </xf>
    <xf numFmtId="0" fontId="15" fillId="0" borderId="7" xfId="48" applyFont="1" applyFill="1" applyBorder="1" applyAlignment="1">
      <alignment horizontal="distributed" vertical="center" justifyLastLine="1"/>
    </xf>
    <xf numFmtId="176" fontId="15" fillId="0" borderId="2" xfId="48" applyNumberFormat="1" applyFont="1" applyFill="1" applyBorder="1" applyAlignment="1">
      <alignment vertical="center"/>
    </xf>
    <xf numFmtId="0" fontId="38" fillId="0" borderId="2" xfId="0" applyFont="1" applyFill="1" applyBorder="1" applyAlignment="1">
      <alignment vertical="center"/>
    </xf>
    <xf numFmtId="176" fontId="15" fillId="0" borderId="2" xfId="48" applyNumberFormat="1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176" fontId="15" fillId="35" borderId="2" xfId="48" applyNumberFormat="1" applyFont="1" applyFill="1" applyBorder="1" applyAlignment="1">
      <alignment horizontal="center" vertical="center"/>
    </xf>
    <xf numFmtId="0" fontId="38" fillId="35" borderId="2" xfId="0" applyFont="1" applyFill="1" applyBorder="1" applyAlignment="1">
      <alignment horizontal="center" vertical="center"/>
    </xf>
    <xf numFmtId="0" fontId="15" fillId="0" borderId="18" xfId="48" applyFont="1" applyBorder="1" applyAlignment="1">
      <alignment horizontal="center" vertical="center" wrapText="1"/>
    </xf>
    <xf numFmtId="0" fontId="15" fillId="0" borderId="4" xfId="48" applyFont="1" applyBorder="1" applyAlignment="1">
      <alignment horizontal="center" vertical="center" wrapText="1"/>
    </xf>
    <xf numFmtId="0" fontId="15" fillId="35" borderId="2" xfId="48" applyFont="1" applyFill="1" applyBorder="1" applyAlignment="1">
      <alignment horizontal="center" vertical="center"/>
    </xf>
    <xf numFmtId="176" fontId="15" fillId="0" borderId="2" xfId="48" applyNumberFormat="1" applyFont="1" applyBorder="1" applyAlignment="1">
      <alignment horizontal="center" vertical="center"/>
    </xf>
    <xf numFmtId="0" fontId="15" fillId="0" borderId="2" xfId="48" applyFont="1" applyBorder="1" applyAlignment="1">
      <alignment horizontal="center" vertical="center"/>
    </xf>
    <xf numFmtId="0" fontId="15" fillId="0" borderId="2" xfId="48" applyFont="1" applyFill="1" applyBorder="1" applyAlignment="1">
      <alignment horizontal="center" vertical="center"/>
    </xf>
    <xf numFmtId="176" fontId="15" fillId="0" borderId="2" xfId="48" applyNumberFormat="1" applyFont="1" applyFill="1" applyBorder="1" applyAlignment="1">
      <alignment horizontal="distributed" vertical="center"/>
    </xf>
    <xf numFmtId="0" fontId="15" fillId="0" borderId="2" xfId="48" applyFont="1" applyFill="1" applyBorder="1" applyAlignment="1">
      <alignment horizontal="distributed" vertical="center"/>
    </xf>
    <xf numFmtId="176" fontId="15" fillId="0" borderId="2" xfId="48" applyNumberFormat="1" applyFont="1" applyFill="1" applyBorder="1" applyAlignment="1">
      <alignment horizontal="distributed" vertical="center" justifyLastLine="1"/>
    </xf>
    <xf numFmtId="0" fontId="15" fillId="0" borderId="2" xfId="48" applyFont="1" applyFill="1" applyBorder="1" applyAlignment="1">
      <alignment horizontal="distributed" vertical="center" justifyLastLine="1"/>
    </xf>
    <xf numFmtId="176" fontId="15" fillId="0" borderId="3" xfId="48" applyNumberFormat="1" applyFont="1" applyFill="1" applyBorder="1" applyAlignment="1">
      <alignment horizontal="center" vertical="center" wrapText="1"/>
    </xf>
    <xf numFmtId="176" fontId="15" fillId="0" borderId="18" xfId="48" applyNumberFormat="1" applyFont="1" applyFill="1" applyBorder="1" applyAlignment="1">
      <alignment horizontal="center" vertical="center" wrapText="1"/>
    </xf>
    <xf numFmtId="176" fontId="15" fillId="0" borderId="4" xfId="48" applyNumberFormat="1" applyFont="1" applyFill="1" applyBorder="1" applyAlignment="1">
      <alignment horizontal="center" vertical="center" wrapText="1"/>
    </xf>
    <xf numFmtId="176" fontId="15" fillId="0" borderId="6" xfId="48" applyNumberFormat="1" applyFont="1" applyFill="1" applyBorder="1" applyAlignment="1">
      <alignment horizontal="distributed" vertical="center" justifyLastLine="1"/>
    </xf>
    <xf numFmtId="176" fontId="15" fillId="0" borderId="7" xfId="48" applyNumberFormat="1" applyFont="1" applyFill="1" applyBorder="1" applyAlignment="1">
      <alignment horizontal="distributed" vertical="center" justifyLastLine="1"/>
    </xf>
  </cellXfs>
  <cellStyles count="6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パーセント 2" xfId="60" xr:uid="{00000000-0005-0000-0000-00001B000000}"/>
    <cellStyle name="メモ 2" xfId="28" xr:uid="{00000000-0005-0000-0000-00001C000000}"/>
    <cellStyle name="メモ 2 2" xfId="29" xr:uid="{00000000-0005-0000-0000-00001D000000}"/>
    <cellStyle name="メモ 2 3" xfId="30" xr:uid="{00000000-0005-0000-0000-00001E000000}"/>
    <cellStyle name="リンク セル 2" xfId="31" xr:uid="{00000000-0005-0000-0000-00001F000000}"/>
    <cellStyle name="悪い 2" xfId="32" xr:uid="{00000000-0005-0000-0000-000020000000}"/>
    <cellStyle name="計算 2" xfId="33" xr:uid="{00000000-0005-0000-0000-000021000000}"/>
    <cellStyle name="警告文 2" xfId="34" xr:uid="{00000000-0005-0000-0000-000022000000}"/>
    <cellStyle name="桁区切り" xfId="35" builtinId="6"/>
    <cellStyle name="桁区切り 2" xfId="36" xr:uid="{00000000-0005-0000-0000-000024000000}"/>
    <cellStyle name="桁区切り 3" xfId="37" xr:uid="{00000000-0005-0000-0000-000025000000}"/>
    <cellStyle name="桁区切り 4" xfId="38" xr:uid="{00000000-0005-0000-0000-000026000000}"/>
    <cellStyle name="桁区切り 5" xfId="39" xr:uid="{00000000-0005-0000-0000-000027000000}"/>
    <cellStyle name="桁区切り 6" xfId="63" xr:uid="{00000000-0005-0000-0000-000028000000}"/>
    <cellStyle name="見出し 1 2" xfId="40" xr:uid="{00000000-0005-0000-0000-000029000000}"/>
    <cellStyle name="見出し 2 2" xfId="41" xr:uid="{00000000-0005-0000-0000-00002A000000}"/>
    <cellStyle name="見出し 3 2" xfId="42" xr:uid="{00000000-0005-0000-0000-00002B000000}"/>
    <cellStyle name="見出し 4 2" xfId="43" xr:uid="{00000000-0005-0000-0000-00002C000000}"/>
    <cellStyle name="集計 2" xfId="44" xr:uid="{00000000-0005-0000-0000-00002D000000}"/>
    <cellStyle name="出力 2" xfId="45" xr:uid="{00000000-0005-0000-0000-00002E000000}"/>
    <cellStyle name="説明文 2" xfId="46" xr:uid="{00000000-0005-0000-0000-00002F000000}"/>
    <cellStyle name="入力 2" xfId="47" xr:uid="{00000000-0005-0000-0000-000030000000}"/>
    <cellStyle name="標準" xfId="0" builtinId="0"/>
    <cellStyle name="標準 10" xfId="48" xr:uid="{00000000-0005-0000-0000-000032000000}"/>
    <cellStyle name="標準 11" xfId="62" xr:uid="{00000000-0005-0000-0000-000033000000}"/>
    <cellStyle name="標準 12" xfId="61" xr:uid="{00000000-0005-0000-0000-000034000000}"/>
    <cellStyle name="標準 13" xfId="64" xr:uid="{00000000-0005-0000-0000-000035000000}"/>
    <cellStyle name="標準 14" xfId="66" xr:uid="{00000000-0005-0000-0000-000036000000}"/>
    <cellStyle name="標準 2" xfId="49" xr:uid="{00000000-0005-0000-0000-000037000000}"/>
    <cellStyle name="標準 2 2" xfId="50" xr:uid="{00000000-0005-0000-0000-000038000000}"/>
    <cellStyle name="標準 2 3" xfId="51" xr:uid="{00000000-0005-0000-0000-000039000000}"/>
    <cellStyle name="標準 2 4" xfId="65" xr:uid="{00000000-0005-0000-0000-00003A000000}"/>
    <cellStyle name="標準 3" xfId="52" xr:uid="{00000000-0005-0000-0000-00003B000000}"/>
    <cellStyle name="標準 4" xfId="53" xr:uid="{00000000-0005-0000-0000-00003C000000}"/>
    <cellStyle name="標準 5" xfId="54" xr:uid="{00000000-0005-0000-0000-00003D000000}"/>
    <cellStyle name="標準 6" xfId="55" xr:uid="{00000000-0005-0000-0000-00003E000000}"/>
    <cellStyle name="標準 7" xfId="56" xr:uid="{00000000-0005-0000-0000-00003F000000}"/>
    <cellStyle name="標準 8" xfId="57" xr:uid="{00000000-0005-0000-0000-000040000000}"/>
    <cellStyle name="標準 9" xfId="58" xr:uid="{00000000-0005-0000-0000-000041000000}"/>
    <cellStyle name="良い 2" xfId="59" xr:uid="{00000000-0005-0000-0000-00004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L64"/>
  <sheetViews>
    <sheetView tabSelected="1" view="pageBreakPreview" zoomScaleNormal="115" zoomScaleSheetLayoutView="100" workbookViewId="0"/>
  </sheetViews>
  <sheetFormatPr defaultColWidth="9" defaultRowHeight="12"/>
  <cols>
    <col min="1" max="1" width="0.875" style="33" customWidth="1"/>
    <col min="2" max="2" width="3.875" style="33" customWidth="1"/>
    <col min="3" max="3" width="16.875" style="33" customWidth="1"/>
    <col min="4" max="9" width="13.625" style="33" customWidth="1"/>
    <col min="10" max="10" width="16.375" style="33" customWidth="1"/>
    <col min="11" max="11" width="16.375" style="35" customWidth="1"/>
    <col min="12" max="12" width="11.125" style="35" bestFit="1" customWidth="1"/>
    <col min="13" max="16384" width="9" style="35"/>
  </cols>
  <sheetData>
    <row r="1" spans="1:10" ht="14.25">
      <c r="B1" s="34" t="s">
        <v>114</v>
      </c>
      <c r="C1" s="150"/>
      <c r="D1" s="150"/>
      <c r="E1" s="150"/>
      <c r="F1" s="150"/>
      <c r="G1" s="150"/>
      <c r="H1" s="150"/>
      <c r="I1" s="150"/>
      <c r="J1" s="150"/>
    </row>
    <row r="2" spans="1:10" ht="30" customHeight="1">
      <c r="B2" s="194" t="s">
        <v>115</v>
      </c>
      <c r="C2" s="195"/>
      <c r="D2" s="195"/>
      <c r="E2" s="195"/>
      <c r="F2" s="195"/>
      <c r="G2" s="150"/>
      <c r="H2" s="150"/>
      <c r="I2" s="150"/>
      <c r="J2" s="150"/>
    </row>
    <row r="3" spans="1:10" ht="20.100000000000001" customHeight="1">
      <c r="A3" s="36"/>
      <c r="B3" s="37" t="s">
        <v>116</v>
      </c>
      <c r="C3" s="37"/>
      <c r="D3" s="38"/>
      <c r="E3" s="38"/>
      <c r="F3" s="38"/>
      <c r="G3" s="38"/>
      <c r="H3" s="38"/>
      <c r="I3" s="38"/>
      <c r="J3" s="39" t="s">
        <v>16</v>
      </c>
    </row>
    <row r="4" spans="1:10" ht="60" customHeight="1">
      <c r="A4" s="36"/>
      <c r="B4" s="196" t="s">
        <v>9</v>
      </c>
      <c r="C4" s="196"/>
      <c r="D4" s="151" t="s">
        <v>117</v>
      </c>
      <c r="E4" s="151" t="s">
        <v>118</v>
      </c>
      <c r="F4" s="151" t="s">
        <v>119</v>
      </c>
      <c r="G4" s="151" t="s">
        <v>120</v>
      </c>
      <c r="H4" s="151" t="s">
        <v>142</v>
      </c>
      <c r="I4" s="151" t="s">
        <v>143</v>
      </c>
      <c r="J4" s="47" t="s">
        <v>144</v>
      </c>
    </row>
    <row r="5" spans="1:10" s="144" customFormat="1" ht="20.100000000000001" customHeight="1">
      <c r="A5" s="122"/>
      <c r="B5" s="197" t="s">
        <v>121</v>
      </c>
      <c r="C5" s="197"/>
      <c r="D5" s="43">
        <v>439122332</v>
      </c>
      <c r="E5" s="43">
        <v>10974125</v>
      </c>
      <c r="F5" s="43">
        <v>2823627</v>
      </c>
      <c r="G5" s="43">
        <v>447272830</v>
      </c>
      <c r="H5" s="43">
        <v>165563188</v>
      </c>
      <c r="I5" s="43">
        <v>5566782</v>
      </c>
      <c r="J5" s="43">
        <v>281709642</v>
      </c>
    </row>
    <row r="6" spans="1:10" s="144" customFormat="1" ht="20.100000000000001" customHeight="1">
      <c r="A6" s="122"/>
      <c r="B6" s="197" t="s">
        <v>122</v>
      </c>
      <c r="C6" s="197"/>
      <c r="D6" s="43">
        <v>192476973</v>
      </c>
      <c r="E6" s="43">
        <v>320635</v>
      </c>
      <c r="F6" s="43">
        <v>311157</v>
      </c>
      <c r="G6" s="43">
        <v>192486450</v>
      </c>
      <c r="H6" s="145" t="s">
        <v>8</v>
      </c>
      <c r="I6" s="145" t="s">
        <v>8</v>
      </c>
      <c r="J6" s="112">
        <v>192486450</v>
      </c>
    </row>
    <row r="7" spans="1:10" s="144" customFormat="1" ht="20.100000000000001" customHeight="1">
      <c r="A7" s="122"/>
      <c r="B7" s="198" t="s">
        <v>123</v>
      </c>
      <c r="C7" s="198"/>
      <c r="D7" s="145" t="s">
        <v>8</v>
      </c>
      <c r="E7" s="145" t="s">
        <v>8</v>
      </c>
      <c r="F7" s="145" t="s">
        <v>8</v>
      </c>
      <c r="G7" s="145" t="s">
        <v>8</v>
      </c>
      <c r="H7" s="145" t="s">
        <v>8</v>
      </c>
      <c r="I7" s="145" t="s">
        <v>8</v>
      </c>
      <c r="J7" s="145" t="s">
        <v>8</v>
      </c>
    </row>
    <row r="8" spans="1:10" s="144" customFormat="1" ht="20.100000000000001" customHeight="1">
      <c r="A8" s="122"/>
      <c r="B8" s="198" t="s">
        <v>124</v>
      </c>
      <c r="C8" s="198"/>
      <c r="D8" s="146">
        <v>210132474</v>
      </c>
      <c r="E8" s="146">
        <v>8104520</v>
      </c>
      <c r="F8" s="146">
        <v>1976185</v>
      </c>
      <c r="G8" s="146">
        <v>216260808</v>
      </c>
      <c r="H8" s="43">
        <v>134277706</v>
      </c>
      <c r="I8" s="43">
        <v>5107401</v>
      </c>
      <c r="J8" s="112">
        <v>81983101</v>
      </c>
    </row>
    <row r="9" spans="1:10" s="144" customFormat="1" ht="20.100000000000001" customHeight="1">
      <c r="A9" s="122"/>
      <c r="B9" s="197" t="s">
        <v>125</v>
      </c>
      <c r="C9" s="197"/>
      <c r="D9" s="43">
        <v>36011986</v>
      </c>
      <c r="E9" s="43">
        <v>607586</v>
      </c>
      <c r="F9" s="43">
        <v>222123</v>
      </c>
      <c r="G9" s="43">
        <v>36397449</v>
      </c>
      <c r="H9" s="43">
        <v>31285481</v>
      </c>
      <c r="I9" s="43">
        <v>459381</v>
      </c>
      <c r="J9" s="112">
        <v>5111968</v>
      </c>
    </row>
    <row r="10" spans="1:10" s="144" customFormat="1" ht="20.100000000000001" customHeight="1">
      <c r="A10" s="122"/>
      <c r="B10" s="198" t="s">
        <v>126</v>
      </c>
      <c r="C10" s="198"/>
      <c r="D10" s="145" t="s">
        <v>8</v>
      </c>
      <c r="E10" s="145" t="s">
        <v>8</v>
      </c>
      <c r="F10" s="145" t="s">
        <v>8</v>
      </c>
      <c r="G10" s="145" t="s">
        <v>8</v>
      </c>
      <c r="H10" s="145" t="s">
        <v>8</v>
      </c>
      <c r="I10" s="145" t="s">
        <v>8</v>
      </c>
      <c r="J10" s="145" t="s">
        <v>8</v>
      </c>
    </row>
    <row r="11" spans="1:10" s="144" customFormat="1" ht="20.100000000000001" customHeight="1">
      <c r="A11" s="122"/>
      <c r="B11" s="197" t="s">
        <v>127</v>
      </c>
      <c r="C11" s="197"/>
      <c r="D11" s="145" t="s">
        <v>8</v>
      </c>
      <c r="E11" s="145" t="s">
        <v>8</v>
      </c>
      <c r="F11" s="145" t="s">
        <v>8</v>
      </c>
      <c r="G11" s="145" t="s">
        <v>8</v>
      </c>
      <c r="H11" s="145" t="s">
        <v>8</v>
      </c>
      <c r="I11" s="145" t="s">
        <v>8</v>
      </c>
      <c r="J11" s="145" t="s">
        <v>8</v>
      </c>
    </row>
    <row r="12" spans="1:10" s="144" customFormat="1" ht="20.100000000000001" customHeight="1">
      <c r="A12" s="122"/>
      <c r="B12" s="198" t="s">
        <v>128</v>
      </c>
      <c r="C12" s="198"/>
      <c r="D12" s="145" t="s">
        <v>8</v>
      </c>
      <c r="E12" s="145" t="s">
        <v>8</v>
      </c>
      <c r="F12" s="145" t="s">
        <v>8</v>
      </c>
      <c r="G12" s="145" t="s">
        <v>8</v>
      </c>
      <c r="H12" s="145" t="s">
        <v>8</v>
      </c>
      <c r="I12" s="145" t="s">
        <v>8</v>
      </c>
      <c r="J12" s="145" t="s">
        <v>8</v>
      </c>
    </row>
    <row r="13" spans="1:10" s="144" customFormat="1" ht="20.100000000000001" customHeight="1">
      <c r="A13" s="122"/>
      <c r="B13" s="198" t="s">
        <v>15</v>
      </c>
      <c r="C13" s="198"/>
      <c r="D13" s="145" t="s">
        <v>8</v>
      </c>
      <c r="E13" s="145" t="s">
        <v>8</v>
      </c>
      <c r="F13" s="145" t="s">
        <v>8</v>
      </c>
      <c r="G13" s="145" t="s">
        <v>8</v>
      </c>
      <c r="H13" s="145" t="s">
        <v>8</v>
      </c>
      <c r="I13" s="145" t="s">
        <v>8</v>
      </c>
      <c r="J13" s="145" t="s">
        <v>8</v>
      </c>
    </row>
    <row r="14" spans="1:10" s="144" customFormat="1" ht="20.100000000000001" customHeight="1">
      <c r="A14" s="122"/>
      <c r="B14" s="198" t="s">
        <v>129</v>
      </c>
      <c r="C14" s="198"/>
      <c r="D14" s="147">
        <v>500899</v>
      </c>
      <c r="E14" s="147">
        <v>1941385</v>
      </c>
      <c r="F14" s="147">
        <v>314160</v>
      </c>
      <c r="G14" s="147">
        <v>2128123</v>
      </c>
      <c r="H14" s="145" t="s">
        <v>8</v>
      </c>
      <c r="I14" s="145" t="s">
        <v>8</v>
      </c>
      <c r="J14" s="147">
        <v>2128123</v>
      </c>
    </row>
    <row r="15" spans="1:10" s="144" customFormat="1" ht="20.100000000000001" customHeight="1">
      <c r="A15" s="122"/>
      <c r="B15" s="199" t="s">
        <v>130</v>
      </c>
      <c r="C15" s="199"/>
      <c r="D15" s="147">
        <v>336697208</v>
      </c>
      <c r="E15" s="147">
        <v>3303729</v>
      </c>
      <c r="F15" s="147">
        <v>222593</v>
      </c>
      <c r="G15" s="147">
        <v>339778345</v>
      </c>
      <c r="H15" s="147">
        <v>207149293</v>
      </c>
      <c r="I15" s="147">
        <v>4984387</v>
      </c>
      <c r="J15" s="160">
        <v>132629052</v>
      </c>
    </row>
    <row r="16" spans="1:10" s="144" customFormat="1" ht="20.100000000000001" customHeight="1">
      <c r="A16" s="122"/>
      <c r="B16" s="197" t="s">
        <v>131</v>
      </c>
      <c r="C16" s="197"/>
      <c r="D16" s="44">
        <v>90385291</v>
      </c>
      <c r="E16" s="44">
        <v>1446964</v>
      </c>
      <c r="F16" s="145" t="s">
        <v>8</v>
      </c>
      <c r="G16" s="44">
        <v>91832255</v>
      </c>
      <c r="H16" s="145" t="s">
        <v>8</v>
      </c>
      <c r="I16" s="145" t="s">
        <v>8</v>
      </c>
      <c r="J16" s="112">
        <f>91832255+1</f>
        <v>91832256</v>
      </c>
    </row>
    <row r="17" spans="1:12" s="144" customFormat="1" ht="20.100000000000001" customHeight="1">
      <c r="A17" s="122"/>
      <c r="B17" s="198" t="s">
        <v>124</v>
      </c>
      <c r="C17" s="198"/>
      <c r="D17" s="43">
        <v>27137931</v>
      </c>
      <c r="E17" s="145" t="s">
        <v>8</v>
      </c>
      <c r="F17" s="145" t="s">
        <v>8</v>
      </c>
      <c r="G17" s="43">
        <v>27137931</v>
      </c>
      <c r="H17" s="43">
        <v>18498996</v>
      </c>
      <c r="I17" s="43">
        <v>390253</v>
      </c>
      <c r="J17" s="112">
        <v>8638934</v>
      </c>
    </row>
    <row r="18" spans="1:12" s="144" customFormat="1" ht="20.100000000000001" customHeight="1">
      <c r="A18" s="122"/>
      <c r="B18" s="197" t="s">
        <v>125</v>
      </c>
      <c r="C18" s="197"/>
      <c r="D18" s="43">
        <v>217240667</v>
      </c>
      <c r="E18" s="43">
        <v>621422</v>
      </c>
      <c r="F18" s="145" t="s">
        <v>8</v>
      </c>
      <c r="G18" s="43">
        <v>217862088</v>
      </c>
      <c r="H18" s="43">
        <v>188650296</v>
      </c>
      <c r="I18" s="43">
        <v>4594132</v>
      </c>
      <c r="J18" s="112">
        <v>29211792</v>
      </c>
    </row>
    <row r="19" spans="1:12" s="144" customFormat="1" ht="20.100000000000001" customHeight="1">
      <c r="A19" s="122"/>
      <c r="B19" s="197" t="s">
        <v>15</v>
      </c>
      <c r="C19" s="197"/>
      <c r="D19" s="145" t="s">
        <v>8</v>
      </c>
      <c r="E19" s="145" t="s">
        <v>8</v>
      </c>
      <c r="F19" s="145" t="s">
        <v>8</v>
      </c>
      <c r="G19" s="145" t="s">
        <v>8</v>
      </c>
      <c r="H19" s="145" t="s">
        <v>8</v>
      </c>
      <c r="I19" s="145" t="s">
        <v>8</v>
      </c>
      <c r="J19" s="145" t="s">
        <v>8</v>
      </c>
    </row>
    <row r="20" spans="1:12" s="144" customFormat="1" ht="20.100000000000001" customHeight="1">
      <c r="A20" s="122"/>
      <c r="B20" s="198" t="s">
        <v>129</v>
      </c>
      <c r="C20" s="198"/>
      <c r="D20" s="152">
        <v>1933319</v>
      </c>
      <c r="E20" s="152">
        <v>1235344</v>
      </c>
      <c r="F20" s="147">
        <v>222593</v>
      </c>
      <c r="G20" s="152">
        <v>2946070</v>
      </c>
      <c r="H20" s="145" t="s">
        <v>8</v>
      </c>
      <c r="I20" s="145" t="s">
        <v>8</v>
      </c>
      <c r="J20" s="152">
        <v>2946070</v>
      </c>
    </row>
    <row r="21" spans="1:12" s="144" customFormat="1" ht="20.100000000000001" customHeight="1">
      <c r="A21" s="122"/>
      <c r="B21" s="197" t="s">
        <v>132</v>
      </c>
      <c r="C21" s="197"/>
      <c r="D21" s="43">
        <v>11515363</v>
      </c>
      <c r="E21" s="43">
        <v>717109</v>
      </c>
      <c r="F21" s="43">
        <v>194942</v>
      </c>
      <c r="G21" s="43">
        <v>12037530</v>
      </c>
      <c r="H21" s="43">
        <v>7659176</v>
      </c>
      <c r="I21" s="43">
        <v>663636</v>
      </c>
      <c r="J21" s="112">
        <f>4378353+1</f>
        <v>4378354</v>
      </c>
    </row>
    <row r="22" spans="1:12" s="144" customFormat="1" ht="20.100000000000001" customHeight="1">
      <c r="A22" s="122"/>
      <c r="B22" s="200" t="s">
        <v>3</v>
      </c>
      <c r="C22" s="200"/>
      <c r="D22" s="147">
        <v>787334903</v>
      </c>
      <c r="E22" s="147">
        <v>14994963</v>
      </c>
      <c r="F22" s="147">
        <v>3241162</v>
      </c>
      <c r="G22" s="147">
        <v>799088704</v>
      </c>
      <c r="H22" s="147">
        <v>380371656</v>
      </c>
      <c r="I22" s="147">
        <v>11214806</v>
      </c>
      <c r="J22" s="147">
        <v>418717048</v>
      </c>
    </row>
    <row r="23" spans="1:12">
      <c r="A23" s="36"/>
      <c r="B23" s="36"/>
      <c r="C23" s="40"/>
      <c r="D23" s="41"/>
      <c r="E23" s="41"/>
      <c r="F23" s="41"/>
      <c r="G23" s="41"/>
      <c r="H23" s="41"/>
      <c r="I23" s="36"/>
      <c r="J23" s="36"/>
    </row>
    <row r="24" spans="1:12">
      <c r="A24" s="36"/>
      <c r="B24" s="36"/>
      <c r="C24" s="40"/>
      <c r="D24" s="41"/>
      <c r="E24" s="41"/>
      <c r="F24" s="41"/>
      <c r="G24" s="41"/>
      <c r="H24" s="41"/>
      <c r="I24" s="36"/>
      <c r="J24" s="36"/>
    </row>
    <row r="25" spans="1:12">
      <c r="A25" s="36"/>
      <c r="B25" s="36"/>
      <c r="C25" s="40"/>
      <c r="D25" s="41"/>
      <c r="E25" s="41"/>
      <c r="F25" s="41"/>
      <c r="G25" s="41"/>
      <c r="H25" s="41"/>
      <c r="I25" s="36"/>
      <c r="J25" s="36"/>
    </row>
    <row r="26" spans="1:12" ht="20.100000000000001" customHeight="1">
      <c r="A26" s="36"/>
      <c r="B26" s="42" t="s">
        <v>133</v>
      </c>
      <c r="C26" s="42"/>
      <c r="D26" s="41"/>
      <c r="E26" s="41"/>
      <c r="F26" s="41"/>
      <c r="G26" s="41"/>
      <c r="H26" s="41"/>
      <c r="I26" s="36"/>
      <c r="J26" s="201" t="s">
        <v>16</v>
      </c>
      <c r="K26" s="201"/>
    </row>
    <row r="27" spans="1:12" ht="20.100000000000001" customHeight="1">
      <c r="A27" s="36"/>
      <c r="B27" s="196" t="s">
        <v>9</v>
      </c>
      <c r="C27" s="196"/>
      <c r="D27" s="196" t="s">
        <v>134</v>
      </c>
      <c r="E27" s="196" t="s">
        <v>135</v>
      </c>
      <c r="F27" s="196" t="s">
        <v>136</v>
      </c>
      <c r="G27" s="196" t="s">
        <v>137</v>
      </c>
      <c r="H27" s="196" t="s">
        <v>138</v>
      </c>
      <c r="I27" s="196" t="s">
        <v>139</v>
      </c>
      <c r="J27" s="196" t="s">
        <v>140</v>
      </c>
      <c r="K27" s="196" t="s">
        <v>3</v>
      </c>
    </row>
    <row r="28" spans="1:12" ht="20.100000000000001" customHeight="1">
      <c r="A28" s="36"/>
      <c r="B28" s="196"/>
      <c r="C28" s="196"/>
      <c r="D28" s="196"/>
      <c r="E28" s="196"/>
      <c r="F28" s="196"/>
      <c r="G28" s="196"/>
      <c r="H28" s="196"/>
      <c r="I28" s="196"/>
      <c r="J28" s="196"/>
      <c r="K28" s="196"/>
    </row>
    <row r="29" spans="1:12" s="144" customFormat="1" ht="20.100000000000001" customHeight="1">
      <c r="A29" s="122"/>
      <c r="B29" s="197" t="s">
        <v>121</v>
      </c>
      <c r="C29" s="197"/>
      <c r="D29" s="44">
        <v>33040344</v>
      </c>
      <c r="E29" s="44">
        <v>150740642</v>
      </c>
      <c r="F29" s="44">
        <v>17059593</v>
      </c>
      <c r="G29" s="44">
        <v>11048176</v>
      </c>
      <c r="H29" s="44">
        <v>4281005</v>
      </c>
      <c r="I29" s="44">
        <v>5213452</v>
      </c>
      <c r="J29" s="44">
        <v>60326432</v>
      </c>
      <c r="K29" s="44">
        <v>281709642</v>
      </c>
      <c r="L29" s="148"/>
    </row>
    <row r="30" spans="1:12" s="144" customFormat="1" ht="20.100000000000001" customHeight="1">
      <c r="A30" s="122"/>
      <c r="B30" s="198" t="s">
        <v>131</v>
      </c>
      <c r="C30" s="198"/>
      <c r="D30" s="147">
        <v>16332095</v>
      </c>
      <c r="E30" s="147">
        <v>121349038</v>
      </c>
      <c r="F30" s="147">
        <v>8041629</v>
      </c>
      <c r="G30" s="147">
        <v>3022181</v>
      </c>
      <c r="H30" s="147">
        <v>2889987</v>
      </c>
      <c r="I30" s="147">
        <v>2287876</v>
      </c>
      <c r="J30" s="147">
        <v>38563643</v>
      </c>
      <c r="K30" s="147">
        <v>192486450</v>
      </c>
      <c r="L30" s="148"/>
    </row>
    <row r="31" spans="1:12" s="144" customFormat="1" ht="20.100000000000001" customHeight="1">
      <c r="A31" s="122"/>
      <c r="B31" s="198" t="s">
        <v>123</v>
      </c>
      <c r="C31" s="198"/>
      <c r="D31" s="145" t="s">
        <v>8</v>
      </c>
      <c r="E31" s="145" t="s">
        <v>8</v>
      </c>
      <c r="F31" s="145" t="s">
        <v>8</v>
      </c>
      <c r="G31" s="145" t="s">
        <v>8</v>
      </c>
      <c r="H31" s="145" t="s">
        <v>8</v>
      </c>
      <c r="I31" s="145" t="s">
        <v>8</v>
      </c>
      <c r="J31" s="145" t="s">
        <v>8</v>
      </c>
      <c r="K31" s="145" t="s">
        <v>8</v>
      </c>
    </row>
    <row r="32" spans="1:12" s="144" customFormat="1" ht="20.100000000000001" customHeight="1">
      <c r="A32" s="122"/>
      <c r="B32" s="197" t="s">
        <v>124</v>
      </c>
      <c r="C32" s="197"/>
      <c r="D32" s="147">
        <v>16216802</v>
      </c>
      <c r="E32" s="147">
        <v>27105896</v>
      </c>
      <c r="F32" s="147">
        <v>8733965</v>
      </c>
      <c r="G32" s="147">
        <v>5644922</v>
      </c>
      <c r="H32" s="147">
        <v>1364426</v>
      </c>
      <c r="I32" s="147">
        <v>2473100</v>
      </c>
      <c r="J32" s="147">
        <v>20443992</v>
      </c>
      <c r="K32" s="147">
        <v>81983101</v>
      </c>
      <c r="L32" s="148"/>
    </row>
    <row r="33" spans="1:12" s="144" customFormat="1" ht="20.100000000000001" customHeight="1">
      <c r="A33" s="122"/>
      <c r="B33" s="198" t="s">
        <v>125</v>
      </c>
      <c r="C33" s="198"/>
      <c r="D33" s="147">
        <v>419657</v>
      </c>
      <c r="E33" s="147">
        <v>695529</v>
      </c>
      <c r="F33" s="147">
        <v>299346</v>
      </c>
      <c r="G33" s="147">
        <v>2551193</v>
      </c>
      <c r="H33" s="147">
        <v>23936</v>
      </c>
      <c r="I33" s="147">
        <v>486204</v>
      </c>
      <c r="J33" s="147">
        <v>439401</v>
      </c>
      <c r="K33" s="147">
        <v>4976934</v>
      </c>
      <c r="L33" s="148"/>
    </row>
    <row r="34" spans="1:12" s="144" customFormat="1" ht="20.100000000000001" customHeight="1">
      <c r="A34" s="122"/>
      <c r="B34" s="198" t="s">
        <v>126</v>
      </c>
      <c r="C34" s="198"/>
      <c r="D34" s="145" t="s">
        <v>8</v>
      </c>
      <c r="E34" s="145" t="s">
        <v>8</v>
      </c>
      <c r="F34" s="145" t="s">
        <v>8</v>
      </c>
      <c r="G34" s="145" t="s">
        <v>8</v>
      </c>
      <c r="H34" s="145" t="s">
        <v>8</v>
      </c>
      <c r="I34" s="145" t="s">
        <v>8</v>
      </c>
      <c r="J34" s="145" t="s">
        <v>8</v>
      </c>
      <c r="K34" s="145" t="s">
        <v>8</v>
      </c>
    </row>
    <row r="35" spans="1:12" s="144" customFormat="1" ht="20.100000000000001" customHeight="1">
      <c r="A35" s="122"/>
      <c r="B35" s="197" t="s">
        <v>127</v>
      </c>
      <c r="C35" s="197"/>
      <c r="D35" s="145" t="s">
        <v>8</v>
      </c>
      <c r="E35" s="145" t="s">
        <v>8</v>
      </c>
      <c r="F35" s="145" t="s">
        <v>8</v>
      </c>
      <c r="G35" s="145" t="s">
        <v>8</v>
      </c>
      <c r="H35" s="145" t="s">
        <v>8</v>
      </c>
      <c r="I35" s="145" t="s">
        <v>8</v>
      </c>
      <c r="J35" s="145" t="s">
        <v>8</v>
      </c>
      <c r="K35" s="145" t="s">
        <v>8</v>
      </c>
    </row>
    <row r="36" spans="1:12" s="144" customFormat="1" ht="20.100000000000001" customHeight="1">
      <c r="A36" s="122"/>
      <c r="B36" s="198" t="s">
        <v>128</v>
      </c>
      <c r="C36" s="198"/>
      <c r="D36" s="145" t="s">
        <v>8</v>
      </c>
      <c r="E36" s="145" t="s">
        <v>8</v>
      </c>
      <c r="F36" s="145" t="s">
        <v>8</v>
      </c>
      <c r="G36" s="145" t="s">
        <v>8</v>
      </c>
      <c r="H36" s="145" t="s">
        <v>8</v>
      </c>
      <c r="I36" s="145" t="s">
        <v>8</v>
      </c>
      <c r="J36" s="145" t="s">
        <v>8</v>
      </c>
      <c r="K36" s="145" t="s">
        <v>8</v>
      </c>
    </row>
    <row r="37" spans="1:12" s="144" customFormat="1" ht="20.100000000000001" customHeight="1">
      <c r="A37" s="122"/>
      <c r="B37" s="198" t="s">
        <v>15</v>
      </c>
      <c r="C37" s="198"/>
      <c r="D37" s="145" t="s">
        <v>8</v>
      </c>
      <c r="E37" s="145" t="s">
        <v>8</v>
      </c>
      <c r="F37" s="145" t="s">
        <v>8</v>
      </c>
      <c r="G37" s="145" t="s">
        <v>8</v>
      </c>
      <c r="H37" s="145" t="s">
        <v>8</v>
      </c>
      <c r="I37" s="145" t="s">
        <v>8</v>
      </c>
      <c r="J37" s="145" t="s">
        <v>8</v>
      </c>
      <c r="K37" s="145" t="s">
        <v>8</v>
      </c>
    </row>
    <row r="38" spans="1:12" s="144" customFormat="1" ht="20.100000000000001" customHeight="1">
      <c r="A38" s="122"/>
      <c r="B38" s="198" t="s">
        <v>129</v>
      </c>
      <c r="C38" s="198"/>
      <c r="D38" s="147">
        <v>71790</v>
      </c>
      <c r="E38" s="147">
        <v>1632512</v>
      </c>
      <c r="F38" s="147">
        <v>4661</v>
      </c>
      <c r="G38" s="147">
        <v>3713</v>
      </c>
      <c r="H38" s="147">
        <v>5982</v>
      </c>
      <c r="I38" s="147" t="s">
        <v>8</v>
      </c>
      <c r="J38" s="147">
        <v>409467</v>
      </c>
      <c r="K38" s="147">
        <v>2128123</v>
      </c>
      <c r="L38" s="148"/>
    </row>
    <row r="39" spans="1:12" s="144" customFormat="1" ht="20.100000000000001" customHeight="1">
      <c r="A39" s="122"/>
      <c r="B39" s="198" t="s">
        <v>130</v>
      </c>
      <c r="C39" s="198"/>
      <c r="D39" s="147">
        <v>130445457</v>
      </c>
      <c r="E39" s="145" t="s">
        <v>8</v>
      </c>
      <c r="F39" s="147">
        <v>490445</v>
      </c>
      <c r="G39" s="147">
        <v>1156646</v>
      </c>
      <c r="H39" s="147">
        <v>263960</v>
      </c>
      <c r="I39" s="147">
        <v>112442</v>
      </c>
      <c r="J39" s="147">
        <v>160103</v>
      </c>
      <c r="K39" s="147">
        <v>132629052</v>
      </c>
      <c r="L39" s="148"/>
    </row>
    <row r="40" spans="1:12" s="144" customFormat="1" ht="20.100000000000001" customHeight="1">
      <c r="A40" s="122"/>
      <c r="B40" s="198" t="s">
        <v>131</v>
      </c>
      <c r="C40" s="198"/>
      <c r="D40" s="147">
        <v>89783313</v>
      </c>
      <c r="E40" s="145" t="s">
        <v>8</v>
      </c>
      <c r="F40" s="147">
        <v>488296</v>
      </c>
      <c r="G40" s="147">
        <v>1155322</v>
      </c>
      <c r="H40" s="147">
        <v>263960</v>
      </c>
      <c r="I40" s="147">
        <v>112442</v>
      </c>
      <c r="J40" s="147">
        <v>28923</v>
      </c>
      <c r="K40" s="112">
        <f>91832255+1</f>
        <v>91832256</v>
      </c>
      <c r="L40" s="148"/>
    </row>
    <row r="41" spans="1:12" s="144" customFormat="1" ht="20.100000000000001" customHeight="1">
      <c r="A41" s="122"/>
      <c r="B41" s="198" t="s">
        <v>124</v>
      </c>
      <c r="C41" s="198"/>
      <c r="D41" s="147">
        <v>8565152</v>
      </c>
      <c r="E41" s="145" t="s">
        <v>8</v>
      </c>
      <c r="F41" s="145" t="s">
        <v>8</v>
      </c>
      <c r="G41" s="145" t="s">
        <v>8</v>
      </c>
      <c r="H41" s="145" t="s">
        <v>8</v>
      </c>
      <c r="I41" s="145" t="s">
        <v>8</v>
      </c>
      <c r="J41" s="147">
        <v>73782</v>
      </c>
      <c r="K41" s="147">
        <v>8638934</v>
      </c>
      <c r="L41" s="148"/>
    </row>
    <row r="42" spans="1:12" s="144" customFormat="1" ht="20.100000000000001" customHeight="1">
      <c r="A42" s="122"/>
      <c r="B42" s="197" t="s">
        <v>125</v>
      </c>
      <c r="C42" s="197"/>
      <c r="D42" s="147">
        <v>29150921</v>
      </c>
      <c r="E42" s="145" t="s">
        <v>8</v>
      </c>
      <c r="F42" s="147">
        <v>2149</v>
      </c>
      <c r="G42" s="147">
        <v>1324</v>
      </c>
      <c r="H42" s="145" t="s">
        <v>8</v>
      </c>
      <c r="I42" s="145" t="s">
        <v>8</v>
      </c>
      <c r="J42" s="147">
        <v>57397</v>
      </c>
      <c r="K42" s="147">
        <v>29211792</v>
      </c>
      <c r="L42" s="148"/>
    </row>
    <row r="43" spans="1:12" s="144" customFormat="1" ht="20.100000000000001" customHeight="1">
      <c r="A43" s="122"/>
      <c r="B43" s="198" t="s">
        <v>15</v>
      </c>
      <c r="C43" s="198"/>
      <c r="D43" s="145" t="s">
        <v>8</v>
      </c>
      <c r="E43" s="145" t="s">
        <v>8</v>
      </c>
      <c r="F43" s="145" t="s">
        <v>8</v>
      </c>
      <c r="G43" s="145" t="s">
        <v>8</v>
      </c>
      <c r="H43" s="145" t="s">
        <v>8</v>
      </c>
      <c r="I43" s="145" t="s">
        <v>8</v>
      </c>
      <c r="J43" s="145" t="s">
        <v>8</v>
      </c>
      <c r="K43" s="145" t="s">
        <v>8</v>
      </c>
    </row>
    <row r="44" spans="1:12" s="144" customFormat="1" ht="20.100000000000001" customHeight="1">
      <c r="A44" s="122"/>
      <c r="B44" s="197" t="s">
        <v>129</v>
      </c>
      <c r="C44" s="197"/>
      <c r="D44" s="147">
        <v>2946070</v>
      </c>
      <c r="E44" s="145" t="s">
        <v>8</v>
      </c>
      <c r="F44" s="145" t="s">
        <v>8</v>
      </c>
      <c r="G44" s="145" t="s">
        <v>8</v>
      </c>
      <c r="H44" s="145" t="s">
        <v>8</v>
      </c>
      <c r="I44" s="145" t="s">
        <v>8</v>
      </c>
      <c r="J44" s="145" t="s">
        <v>8</v>
      </c>
      <c r="K44" s="147">
        <v>2946070</v>
      </c>
      <c r="L44" s="148"/>
    </row>
    <row r="45" spans="1:12" s="144" customFormat="1" ht="20.100000000000001" customHeight="1">
      <c r="A45" s="122"/>
      <c r="B45" s="199" t="s">
        <v>132</v>
      </c>
      <c r="C45" s="199"/>
      <c r="D45" s="147">
        <v>12498</v>
      </c>
      <c r="E45" s="147">
        <v>802485</v>
      </c>
      <c r="F45" s="147">
        <v>72627</v>
      </c>
      <c r="G45" s="147">
        <v>427712</v>
      </c>
      <c r="H45" s="147">
        <v>59926</v>
      </c>
      <c r="I45" s="147">
        <v>568584</v>
      </c>
      <c r="J45" s="147">
        <v>2434522</v>
      </c>
      <c r="K45" s="112">
        <f>4378353+1</f>
        <v>4378354</v>
      </c>
      <c r="L45" s="148"/>
    </row>
    <row r="46" spans="1:12" ht="20.100000000000001" customHeight="1">
      <c r="A46" s="36"/>
      <c r="B46" s="202" t="s">
        <v>3</v>
      </c>
      <c r="C46" s="202"/>
      <c r="D46" s="153">
        <v>163498298</v>
      </c>
      <c r="E46" s="153">
        <v>151543126</v>
      </c>
      <c r="F46" s="153">
        <v>17622665</v>
      </c>
      <c r="G46" s="153">
        <v>12632534</v>
      </c>
      <c r="H46" s="153">
        <v>4604891</v>
      </c>
      <c r="I46" s="153">
        <v>5894477</v>
      </c>
      <c r="J46" s="153">
        <v>62921057</v>
      </c>
      <c r="K46" s="153">
        <v>418717048</v>
      </c>
      <c r="L46" s="149"/>
    </row>
    <row r="63" s="35" customFormat="1"/>
    <row r="64" s="35" customFormat="1"/>
  </sheetData>
  <mergeCells count="48">
    <mergeCell ref="B44:C44"/>
    <mergeCell ref="B45:C45"/>
    <mergeCell ref="B46:C46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J26:K26"/>
    <mergeCell ref="B27:C28"/>
    <mergeCell ref="D27:D28"/>
    <mergeCell ref="E27:E28"/>
    <mergeCell ref="F27:F28"/>
    <mergeCell ref="G27:G28"/>
    <mergeCell ref="H27:H28"/>
    <mergeCell ref="I27:I28"/>
    <mergeCell ref="J27:J28"/>
    <mergeCell ref="K27:K28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2:F2"/>
    <mergeCell ref="B4:C4"/>
    <mergeCell ref="B5:C5"/>
    <mergeCell ref="B6:C6"/>
    <mergeCell ref="B7:C7"/>
  </mergeCells>
  <phoneticPr fontId="36"/>
  <printOptions horizontalCentered="1"/>
  <pageMargins left="0.39370078740157483" right="0.39370078740157483" top="0.39370078740157483" bottom="0.39370078740157483" header="0.19685039370078741" footer="0.19685039370078741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B6"/>
  <sheetViews>
    <sheetView view="pageBreakPreview" zoomScaleNormal="100" zoomScaleSheetLayoutView="100" workbookViewId="0"/>
  </sheetViews>
  <sheetFormatPr defaultRowHeight="27" customHeight="1"/>
  <cols>
    <col min="1" max="1" width="24.5" style="1" customWidth="1"/>
    <col min="2" max="2" width="30.875" style="1" customWidth="1"/>
    <col min="3" max="16384" width="9" style="1"/>
  </cols>
  <sheetData>
    <row r="1" spans="1:2" ht="27" customHeight="1">
      <c r="A1" s="1" t="s">
        <v>83</v>
      </c>
    </row>
    <row r="2" spans="1:2" ht="27" customHeight="1">
      <c r="A2" s="1" t="s">
        <v>84</v>
      </c>
      <c r="B2" s="2" t="s">
        <v>88</v>
      </c>
    </row>
    <row r="3" spans="1:2" ht="27" customHeight="1">
      <c r="A3" s="53" t="s">
        <v>18</v>
      </c>
      <c r="B3" s="54" t="s">
        <v>85</v>
      </c>
    </row>
    <row r="4" spans="1:2" ht="27" customHeight="1">
      <c r="A4" s="12" t="s">
        <v>86</v>
      </c>
      <c r="B4" s="8">
        <v>3200</v>
      </c>
    </row>
    <row r="5" spans="1:2" ht="27" customHeight="1">
      <c r="A5" s="13" t="s">
        <v>87</v>
      </c>
      <c r="B5" s="8">
        <f>B6-B4</f>
        <v>3103132</v>
      </c>
    </row>
    <row r="6" spans="1:2" ht="27" customHeight="1">
      <c r="A6" s="9" t="s">
        <v>3</v>
      </c>
      <c r="B6" s="7">
        <v>3106332</v>
      </c>
    </row>
  </sheetData>
  <phoneticPr fontId="3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K41"/>
  <sheetViews>
    <sheetView view="pageBreakPreview" zoomScaleNormal="85" zoomScaleSheetLayoutView="100" workbookViewId="0">
      <pane xSplit="1" topLeftCell="B1" activePane="topRight" state="frozen"/>
      <selection pane="topRight"/>
    </sheetView>
  </sheetViews>
  <sheetFormatPr defaultColWidth="8.875" defaultRowHeight="12"/>
  <cols>
    <col min="1" max="1" width="30.125" style="15" customWidth="1"/>
    <col min="2" max="2" width="22.875" style="15" customWidth="1"/>
    <col min="3" max="7" width="15.375" style="15" customWidth="1"/>
    <col min="8" max="8" width="17.625" style="15" customWidth="1"/>
    <col min="9" max="9" width="15.375" style="15" customWidth="1"/>
    <col min="10" max="10" width="19.625" style="15" customWidth="1"/>
    <col min="11" max="11" width="17.5" style="15" customWidth="1"/>
    <col min="12" max="16384" width="8.875" style="15"/>
  </cols>
  <sheetData>
    <row r="1" spans="1:10">
      <c r="A1" s="15" t="s">
        <v>220</v>
      </c>
    </row>
    <row r="3" spans="1:10">
      <c r="A3" s="14" t="s">
        <v>35</v>
      </c>
      <c r="H3" s="16" t="s">
        <v>148</v>
      </c>
    </row>
    <row r="4" spans="1:10" ht="37.5" customHeight="1">
      <c r="A4" s="46" t="s">
        <v>36</v>
      </c>
      <c r="B4" s="45" t="s">
        <v>37</v>
      </c>
      <c r="C4" s="45" t="s">
        <v>38</v>
      </c>
      <c r="D4" s="45" t="s">
        <v>222</v>
      </c>
      <c r="E4" s="45" t="s">
        <v>39</v>
      </c>
      <c r="F4" s="45" t="s">
        <v>40</v>
      </c>
      <c r="G4" s="45" t="s">
        <v>41</v>
      </c>
      <c r="H4" s="45" t="s">
        <v>42</v>
      </c>
    </row>
    <row r="5" spans="1:10" ht="16.5" customHeight="1">
      <c r="A5" s="127" t="s">
        <v>255</v>
      </c>
      <c r="B5" s="128">
        <v>3852</v>
      </c>
      <c r="C5" s="129">
        <v>3065</v>
      </c>
      <c r="D5" s="128">
        <v>11806.38</v>
      </c>
      <c r="E5" s="129">
        <v>500</v>
      </c>
      <c r="F5" s="128">
        <v>1926</v>
      </c>
      <c r="G5" s="128">
        <v>9880.3799999999992</v>
      </c>
      <c r="H5" s="128">
        <v>1926</v>
      </c>
    </row>
    <row r="6" spans="1:10" ht="16.5" customHeight="1">
      <c r="A6" s="127" t="s">
        <v>256</v>
      </c>
      <c r="B6" s="128">
        <v>1000</v>
      </c>
      <c r="C6" s="129">
        <v>4452</v>
      </c>
      <c r="D6" s="128">
        <v>4452</v>
      </c>
      <c r="E6" s="129">
        <v>500</v>
      </c>
      <c r="F6" s="128">
        <v>500</v>
      </c>
      <c r="G6" s="128">
        <v>3952</v>
      </c>
      <c r="H6" s="128">
        <v>500</v>
      </c>
    </row>
    <row r="7" spans="1:10" ht="16.5" customHeight="1">
      <c r="A7" s="130" t="s">
        <v>254</v>
      </c>
      <c r="B7" s="128">
        <v>4852</v>
      </c>
      <c r="C7" s="130"/>
      <c r="D7" s="128">
        <v>16258.38</v>
      </c>
      <c r="E7" s="130"/>
      <c r="F7" s="130"/>
      <c r="G7" s="128">
        <v>13832.38</v>
      </c>
      <c r="H7" s="128">
        <v>2426</v>
      </c>
    </row>
    <row r="9" spans="1:10" ht="18" customHeight="1">
      <c r="A9" s="14" t="s">
        <v>44</v>
      </c>
      <c r="J9" s="16" t="s">
        <v>149</v>
      </c>
    </row>
    <row r="10" spans="1:10" ht="37.5" customHeight="1">
      <c r="A10" s="46" t="s">
        <v>45</v>
      </c>
      <c r="B10" s="45" t="s">
        <v>145</v>
      </c>
      <c r="C10" s="45" t="s">
        <v>46</v>
      </c>
      <c r="D10" s="45" t="s">
        <v>47</v>
      </c>
      <c r="E10" s="45" t="s">
        <v>48</v>
      </c>
      <c r="F10" s="45" t="s">
        <v>49</v>
      </c>
      <c r="G10" s="45" t="s">
        <v>50</v>
      </c>
      <c r="H10" s="45" t="s">
        <v>51</v>
      </c>
      <c r="I10" s="45" t="s">
        <v>52</v>
      </c>
      <c r="J10" s="45" t="s">
        <v>42</v>
      </c>
    </row>
    <row r="11" spans="1:10" ht="16.5" customHeight="1">
      <c r="A11" s="131" t="s">
        <v>257</v>
      </c>
      <c r="B11" s="128">
        <v>50000</v>
      </c>
      <c r="C11" s="128">
        <v>543758</v>
      </c>
      <c r="D11" s="128">
        <v>136529</v>
      </c>
      <c r="E11" s="128">
        <v>407229</v>
      </c>
      <c r="F11" s="128">
        <v>86004</v>
      </c>
      <c r="G11" s="132">
        <v>0.5813683084507697</v>
      </c>
      <c r="H11" s="128">
        <v>236750.03488209849</v>
      </c>
      <c r="I11" s="130" t="s">
        <v>8</v>
      </c>
      <c r="J11" s="128">
        <v>50000</v>
      </c>
    </row>
    <row r="12" spans="1:10" ht="16.5" customHeight="1">
      <c r="A12" s="131" t="s">
        <v>258</v>
      </c>
      <c r="B12" s="128">
        <v>50000</v>
      </c>
      <c r="C12" s="128">
        <v>235983</v>
      </c>
      <c r="D12" s="128">
        <v>166301</v>
      </c>
      <c r="E12" s="128">
        <v>69682</v>
      </c>
      <c r="F12" s="128">
        <v>50000</v>
      </c>
      <c r="G12" s="132">
        <v>1</v>
      </c>
      <c r="H12" s="128">
        <v>69682</v>
      </c>
      <c r="I12" s="130" t="s">
        <v>8</v>
      </c>
      <c r="J12" s="128">
        <v>50000</v>
      </c>
    </row>
    <row r="13" spans="1:10" ht="16.5" customHeight="1">
      <c r="A13" s="131" t="s">
        <v>259</v>
      </c>
      <c r="B13" s="128">
        <v>10000</v>
      </c>
      <c r="C13" s="128">
        <v>700564</v>
      </c>
      <c r="D13" s="128">
        <v>378193</v>
      </c>
      <c r="E13" s="128">
        <v>322371</v>
      </c>
      <c r="F13" s="128">
        <v>10000</v>
      </c>
      <c r="G13" s="132">
        <v>1</v>
      </c>
      <c r="H13" s="128">
        <v>322371</v>
      </c>
      <c r="I13" s="130" t="s">
        <v>8</v>
      </c>
      <c r="J13" s="128">
        <v>10000</v>
      </c>
    </row>
    <row r="14" spans="1:10" ht="16.5" customHeight="1">
      <c r="A14" s="131" t="s">
        <v>260</v>
      </c>
      <c r="B14" s="128">
        <v>100000</v>
      </c>
      <c r="C14" s="128">
        <v>254752</v>
      </c>
      <c r="D14" s="128">
        <v>65343</v>
      </c>
      <c r="E14" s="128">
        <v>189409</v>
      </c>
      <c r="F14" s="128">
        <v>100000</v>
      </c>
      <c r="G14" s="132">
        <v>1</v>
      </c>
      <c r="H14" s="128">
        <v>189409</v>
      </c>
      <c r="I14" s="130" t="s">
        <v>8</v>
      </c>
      <c r="J14" s="128">
        <v>100000</v>
      </c>
    </row>
    <row r="15" spans="1:10" ht="16.5" customHeight="1">
      <c r="A15" s="130" t="s">
        <v>43</v>
      </c>
      <c r="B15" s="128">
        <v>210000</v>
      </c>
      <c r="C15" s="130" t="s">
        <v>8</v>
      </c>
      <c r="D15" s="130" t="s">
        <v>8</v>
      </c>
      <c r="E15" s="130" t="s">
        <v>8</v>
      </c>
      <c r="F15" s="130" t="s">
        <v>8</v>
      </c>
      <c r="G15" s="130" t="s">
        <v>8</v>
      </c>
      <c r="H15" s="128">
        <v>818212.03488209844</v>
      </c>
      <c r="I15" s="130" t="s">
        <v>8</v>
      </c>
      <c r="J15" s="128">
        <v>210000</v>
      </c>
    </row>
    <row r="17" spans="1:11">
      <c r="A17" s="14" t="s">
        <v>53</v>
      </c>
      <c r="K17" s="16" t="s">
        <v>148</v>
      </c>
    </row>
    <row r="18" spans="1:11" ht="36">
      <c r="A18" s="46" t="s">
        <v>45</v>
      </c>
      <c r="B18" s="45" t="s">
        <v>54</v>
      </c>
      <c r="C18" s="45" t="s">
        <v>46</v>
      </c>
      <c r="D18" s="45" t="s">
        <v>47</v>
      </c>
      <c r="E18" s="45" t="s">
        <v>48</v>
      </c>
      <c r="F18" s="45" t="s">
        <v>49</v>
      </c>
      <c r="G18" s="45" t="s">
        <v>50</v>
      </c>
      <c r="H18" s="45" t="s">
        <v>51</v>
      </c>
      <c r="I18" s="45" t="s">
        <v>55</v>
      </c>
      <c r="J18" s="45" t="s">
        <v>56</v>
      </c>
      <c r="K18" s="45" t="s">
        <v>42</v>
      </c>
    </row>
    <row r="19" spans="1:11" ht="16.5" customHeight="1">
      <c r="A19" s="131" t="s">
        <v>261</v>
      </c>
      <c r="B19" s="128">
        <v>700</v>
      </c>
      <c r="C19" s="128">
        <v>2025172</v>
      </c>
      <c r="D19" s="128">
        <v>1866394</v>
      </c>
      <c r="E19" s="128">
        <v>158778</v>
      </c>
      <c r="F19" s="128">
        <v>100000</v>
      </c>
      <c r="G19" s="133">
        <v>7.0000000000000001E-3</v>
      </c>
      <c r="H19" s="128">
        <v>1111.4459999999999</v>
      </c>
      <c r="I19" s="130" t="s">
        <v>8</v>
      </c>
      <c r="J19" s="128">
        <v>700</v>
      </c>
      <c r="K19" s="128">
        <v>700</v>
      </c>
    </row>
    <row r="20" spans="1:11" ht="16.5" customHeight="1">
      <c r="A20" s="131" t="s">
        <v>262</v>
      </c>
      <c r="B20" s="128">
        <v>15000</v>
      </c>
      <c r="C20" s="128">
        <v>503853</v>
      </c>
      <c r="D20" s="128">
        <v>6847</v>
      </c>
      <c r="E20" s="128">
        <v>497006</v>
      </c>
      <c r="F20" s="128">
        <v>120000</v>
      </c>
      <c r="G20" s="133">
        <v>0.125</v>
      </c>
      <c r="H20" s="128">
        <v>62125.75</v>
      </c>
      <c r="I20" s="130" t="s">
        <v>8</v>
      </c>
      <c r="J20" s="128">
        <v>15000</v>
      </c>
      <c r="K20" s="128">
        <v>15000</v>
      </c>
    </row>
    <row r="21" spans="1:11" ht="16.5" customHeight="1">
      <c r="A21" s="131" t="s">
        <v>263</v>
      </c>
      <c r="B21" s="128">
        <v>12451</v>
      </c>
      <c r="C21" s="128">
        <v>2292725</v>
      </c>
      <c r="D21" s="128">
        <v>1242084</v>
      </c>
      <c r="E21" s="128">
        <v>1050641</v>
      </c>
      <c r="F21" s="128">
        <v>480000</v>
      </c>
      <c r="G21" s="133">
        <v>2.5939583333333332E-2</v>
      </c>
      <c r="H21" s="128">
        <v>27253.189772916667</v>
      </c>
      <c r="I21" s="130" t="s">
        <v>8</v>
      </c>
      <c r="J21" s="128">
        <v>12451</v>
      </c>
      <c r="K21" s="128">
        <v>12451</v>
      </c>
    </row>
    <row r="22" spans="1:11" ht="16.5" customHeight="1">
      <c r="A22" s="131" t="s">
        <v>264</v>
      </c>
      <c r="B22" s="128">
        <v>600</v>
      </c>
      <c r="C22" s="128">
        <v>35012</v>
      </c>
      <c r="D22" s="128">
        <v>22914</v>
      </c>
      <c r="E22" s="128">
        <v>12098</v>
      </c>
      <c r="F22" s="128">
        <v>30000</v>
      </c>
      <c r="G22" s="133">
        <v>0.02</v>
      </c>
      <c r="H22" s="128">
        <v>241.96</v>
      </c>
      <c r="I22" s="128">
        <v>600</v>
      </c>
      <c r="J22" s="128">
        <v>0</v>
      </c>
      <c r="K22" s="128">
        <v>600</v>
      </c>
    </row>
    <row r="23" spans="1:11" ht="16.5" customHeight="1">
      <c r="A23" s="131" t="s">
        <v>265</v>
      </c>
      <c r="B23" s="128">
        <v>160000</v>
      </c>
      <c r="C23" s="128">
        <v>270507325</v>
      </c>
      <c r="D23" s="128">
        <v>152373215</v>
      </c>
      <c r="E23" s="128">
        <v>118134110</v>
      </c>
      <c r="F23" s="128">
        <v>4644000</v>
      </c>
      <c r="G23" s="133">
        <v>3.4453057708871665E-2</v>
      </c>
      <c r="H23" s="128">
        <v>4070081.3092161934</v>
      </c>
      <c r="I23" s="130" t="s">
        <v>8</v>
      </c>
      <c r="J23" s="128">
        <v>160000</v>
      </c>
      <c r="K23" s="128">
        <v>160000</v>
      </c>
    </row>
    <row r="24" spans="1:11" ht="16.5" customHeight="1">
      <c r="A24" s="131" t="s">
        <v>266</v>
      </c>
      <c r="B24" s="128">
        <v>10000</v>
      </c>
      <c r="C24" s="130" t="s">
        <v>8</v>
      </c>
      <c r="D24" s="130" t="s">
        <v>8</v>
      </c>
      <c r="E24" s="130" t="s">
        <v>8</v>
      </c>
      <c r="F24" s="130" t="s">
        <v>8</v>
      </c>
      <c r="G24" s="134" t="s">
        <v>8</v>
      </c>
      <c r="H24" s="193">
        <v>0</v>
      </c>
      <c r="I24" s="128">
        <v>9999.9989999999998</v>
      </c>
      <c r="J24" s="128">
        <v>1.0000000002037268E-3</v>
      </c>
      <c r="K24" s="128">
        <v>10000</v>
      </c>
    </row>
    <row r="25" spans="1:11" ht="16.5" customHeight="1">
      <c r="A25" s="131" t="s">
        <v>267</v>
      </c>
      <c r="B25" s="128">
        <v>500</v>
      </c>
      <c r="C25" s="128">
        <v>20466588</v>
      </c>
      <c r="D25" s="128">
        <v>10561196</v>
      </c>
      <c r="E25" s="128">
        <v>9905392</v>
      </c>
      <c r="F25" s="128">
        <v>1485000</v>
      </c>
      <c r="G25" s="133">
        <v>3.3670033670033672E-4</v>
      </c>
      <c r="H25" s="128">
        <v>3335.1488215488216</v>
      </c>
      <c r="I25" s="130" t="s">
        <v>8</v>
      </c>
      <c r="J25" s="128">
        <v>500</v>
      </c>
      <c r="K25" s="128">
        <v>500</v>
      </c>
    </row>
    <row r="26" spans="1:11" ht="16.5" customHeight="1">
      <c r="A26" s="131" t="s">
        <v>268</v>
      </c>
      <c r="B26" s="128">
        <v>750</v>
      </c>
      <c r="C26" s="128">
        <v>2216568</v>
      </c>
      <c r="D26" s="128">
        <v>868520</v>
      </c>
      <c r="E26" s="128">
        <v>1348048</v>
      </c>
      <c r="F26" s="128">
        <v>90000</v>
      </c>
      <c r="G26" s="133">
        <v>8.3333333333333332E-3</v>
      </c>
      <c r="H26" s="128">
        <v>11233.733333333334</v>
      </c>
      <c r="I26" s="130" t="s">
        <v>8</v>
      </c>
      <c r="J26" s="128">
        <v>750</v>
      </c>
      <c r="K26" s="128">
        <v>750</v>
      </c>
    </row>
    <row r="27" spans="1:11" ht="16.5" customHeight="1">
      <c r="A27" s="131" t="s">
        <v>269</v>
      </c>
      <c r="B27" s="128">
        <v>512750</v>
      </c>
      <c r="C27" s="128">
        <v>22830119</v>
      </c>
      <c r="D27" s="128">
        <v>13594790</v>
      </c>
      <c r="E27" s="128">
        <v>9235329</v>
      </c>
      <c r="F27" s="128">
        <v>10255000</v>
      </c>
      <c r="G27" s="133">
        <v>0.05</v>
      </c>
      <c r="H27" s="128">
        <v>461766.45</v>
      </c>
      <c r="I27" s="128">
        <v>218725</v>
      </c>
      <c r="J27" s="128">
        <v>294025</v>
      </c>
      <c r="K27" s="128">
        <v>512750</v>
      </c>
    </row>
    <row r="28" spans="1:11" ht="16.5" customHeight="1">
      <c r="A28" s="131" t="s">
        <v>270</v>
      </c>
      <c r="B28" s="128">
        <v>68634</v>
      </c>
      <c r="C28" s="128">
        <v>449724413</v>
      </c>
      <c r="D28" s="128">
        <v>416831859</v>
      </c>
      <c r="E28" s="128">
        <v>32892554</v>
      </c>
      <c r="F28" s="128">
        <v>22243022</v>
      </c>
      <c r="G28" s="133">
        <v>3.0856418700660371E-3</v>
      </c>
      <c r="H28" s="128">
        <v>101494.64183580811</v>
      </c>
      <c r="I28" s="130" t="s">
        <v>8</v>
      </c>
      <c r="J28" s="128">
        <v>68634</v>
      </c>
      <c r="K28" s="128">
        <v>68634</v>
      </c>
    </row>
    <row r="29" spans="1:11" ht="16.5" customHeight="1">
      <c r="A29" s="131" t="s">
        <v>271</v>
      </c>
      <c r="B29" s="128">
        <v>3900</v>
      </c>
      <c r="C29" s="128">
        <v>116356</v>
      </c>
      <c r="D29" s="128">
        <v>1163</v>
      </c>
      <c r="E29" s="128">
        <v>115193</v>
      </c>
      <c r="F29" s="128">
        <v>115193</v>
      </c>
      <c r="G29" s="133">
        <v>3.3856223902494077E-2</v>
      </c>
      <c r="H29" s="128">
        <v>3900.0000000000005</v>
      </c>
      <c r="I29" s="130" t="s">
        <v>8</v>
      </c>
      <c r="J29" s="128">
        <v>3900</v>
      </c>
      <c r="K29" s="128">
        <v>3900</v>
      </c>
    </row>
    <row r="30" spans="1:11" ht="16.5" customHeight="1">
      <c r="A30" s="131" t="s">
        <v>272</v>
      </c>
      <c r="B30" s="128">
        <v>30655</v>
      </c>
      <c r="C30" s="128">
        <v>24164123000</v>
      </c>
      <c r="D30" s="128">
        <v>23738231000</v>
      </c>
      <c r="E30" s="128">
        <v>425892000</v>
      </c>
      <c r="F30" s="128">
        <v>425891000</v>
      </c>
      <c r="G30" s="133">
        <v>7.1978510933548719E-5</v>
      </c>
      <c r="H30" s="128">
        <v>30655.071978510932</v>
      </c>
      <c r="I30" s="130" t="s">
        <v>8</v>
      </c>
      <c r="J30" s="128">
        <v>30655</v>
      </c>
      <c r="K30" s="128">
        <v>30655</v>
      </c>
    </row>
    <row r="31" spans="1:11" ht="16.5" customHeight="1">
      <c r="A31" s="131" t="s">
        <v>273</v>
      </c>
      <c r="B31" s="128">
        <v>13250</v>
      </c>
      <c r="C31" s="128">
        <v>85061497948</v>
      </c>
      <c r="D31" s="128">
        <v>82043419495</v>
      </c>
      <c r="E31" s="128">
        <v>3018078453</v>
      </c>
      <c r="F31" s="128">
        <v>2419020000</v>
      </c>
      <c r="G31" s="133">
        <v>5.4774247422509941E-6</v>
      </c>
      <c r="H31" s="128">
        <v>16531.297592516803</v>
      </c>
      <c r="I31" s="130" t="s">
        <v>8</v>
      </c>
      <c r="J31" s="128">
        <v>13250</v>
      </c>
      <c r="K31" s="128">
        <v>13250</v>
      </c>
    </row>
    <row r="32" spans="1:11" ht="16.5" customHeight="1">
      <c r="A32" s="131" t="s">
        <v>274</v>
      </c>
      <c r="B32" s="128">
        <v>798</v>
      </c>
      <c r="C32" s="128">
        <v>23171532</v>
      </c>
      <c r="D32" s="128">
        <v>12133708</v>
      </c>
      <c r="E32" s="128">
        <v>11037824</v>
      </c>
      <c r="F32" s="128">
        <v>11037824</v>
      </c>
      <c r="G32" s="133">
        <v>7.2296858511242796E-5</v>
      </c>
      <c r="H32" s="128">
        <v>798</v>
      </c>
      <c r="I32" s="130" t="s">
        <v>8</v>
      </c>
      <c r="J32" s="128">
        <v>798</v>
      </c>
      <c r="K32" s="128">
        <v>798</v>
      </c>
    </row>
    <row r="33" spans="1:11" ht="16.5" customHeight="1">
      <c r="A33" s="131" t="s">
        <v>275</v>
      </c>
      <c r="B33" s="128">
        <v>538</v>
      </c>
      <c r="C33" s="128">
        <v>82500909</v>
      </c>
      <c r="D33" s="128">
        <v>3579712</v>
      </c>
      <c r="E33" s="128">
        <v>78921197</v>
      </c>
      <c r="F33" s="128">
        <v>20000000</v>
      </c>
      <c r="G33" s="133">
        <v>2.69E-5</v>
      </c>
      <c r="H33" s="128">
        <v>2122.9801993000001</v>
      </c>
      <c r="I33" s="130" t="s">
        <v>8</v>
      </c>
      <c r="J33" s="128">
        <v>538</v>
      </c>
      <c r="K33" s="128">
        <v>538</v>
      </c>
    </row>
    <row r="34" spans="1:11" ht="16.5" customHeight="1">
      <c r="A34" s="131" t="s">
        <v>276</v>
      </c>
      <c r="B34" s="128">
        <v>700</v>
      </c>
      <c r="C34" s="128">
        <v>105557644</v>
      </c>
      <c r="D34" s="128">
        <v>92883187</v>
      </c>
      <c r="E34" s="128">
        <v>12674457</v>
      </c>
      <c r="F34" s="128">
        <v>12674457</v>
      </c>
      <c r="G34" s="133">
        <v>5.5229190489186242E-5</v>
      </c>
      <c r="H34" s="128">
        <v>700</v>
      </c>
      <c r="I34" s="130" t="s">
        <v>8</v>
      </c>
      <c r="J34" s="128">
        <v>700</v>
      </c>
      <c r="K34" s="128">
        <v>700</v>
      </c>
    </row>
    <row r="35" spans="1:11" ht="16.5" customHeight="1">
      <c r="A35" s="131" t="s">
        <v>277</v>
      </c>
      <c r="B35" s="128">
        <v>13300</v>
      </c>
      <c r="C35" s="128">
        <v>3236624414</v>
      </c>
      <c r="D35" s="128">
        <v>295070791</v>
      </c>
      <c r="E35" s="128">
        <v>2941553623</v>
      </c>
      <c r="F35" s="128">
        <v>1177000000</v>
      </c>
      <c r="G35" s="133">
        <v>1.1299915038232795E-5</v>
      </c>
      <c r="H35" s="128">
        <v>33239.306020305863</v>
      </c>
      <c r="I35" s="130" t="s">
        <v>8</v>
      </c>
      <c r="J35" s="128">
        <v>13300</v>
      </c>
      <c r="K35" s="128">
        <v>13300</v>
      </c>
    </row>
    <row r="36" spans="1:11" ht="16.5" customHeight="1">
      <c r="A36" s="131" t="s">
        <v>278</v>
      </c>
      <c r="B36" s="128">
        <v>500</v>
      </c>
      <c r="C36" s="128">
        <v>3169745</v>
      </c>
      <c r="D36" s="128">
        <v>1363190</v>
      </c>
      <c r="E36" s="128">
        <v>1806555</v>
      </c>
      <c r="F36" s="128">
        <v>375900</v>
      </c>
      <c r="G36" s="133">
        <v>1.3301409949454642E-3</v>
      </c>
      <c r="H36" s="128">
        <v>2402.9728651237028</v>
      </c>
      <c r="I36" s="130" t="s">
        <v>8</v>
      </c>
      <c r="J36" s="128">
        <v>500</v>
      </c>
      <c r="K36" s="128">
        <v>500</v>
      </c>
    </row>
    <row r="37" spans="1:11" ht="16.5" customHeight="1">
      <c r="A37" s="131" t="s">
        <v>279</v>
      </c>
      <c r="B37" s="128">
        <v>50000</v>
      </c>
      <c r="C37" s="128">
        <v>308435</v>
      </c>
      <c r="D37" s="128">
        <v>40326</v>
      </c>
      <c r="E37" s="128">
        <v>268109</v>
      </c>
      <c r="F37" s="128">
        <v>218500</v>
      </c>
      <c r="G37" s="133">
        <v>0.2288329519450801</v>
      </c>
      <c r="H37" s="128">
        <v>61352.17391304348</v>
      </c>
      <c r="I37" s="130" t="s">
        <v>8</v>
      </c>
      <c r="J37" s="128">
        <v>50000</v>
      </c>
      <c r="K37" s="128">
        <v>50000</v>
      </c>
    </row>
    <row r="38" spans="1:11" ht="16.5" customHeight="1">
      <c r="A38" s="131" t="s">
        <v>280</v>
      </c>
      <c r="B38" s="128">
        <v>4360</v>
      </c>
      <c r="C38" s="128">
        <v>43457263</v>
      </c>
      <c r="D38" s="128">
        <v>27653794</v>
      </c>
      <c r="E38" s="128">
        <v>15803469</v>
      </c>
      <c r="F38" s="128">
        <v>137000</v>
      </c>
      <c r="G38" s="133">
        <v>3.1824817518248172E-2</v>
      </c>
      <c r="H38" s="128">
        <v>502942.51708029193</v>
      </c>
      <c r="I38" s="130" t="s">
        <v>8</v>
      </c>
      <c r="J38" s="128">
        <v>4360</v>
      </c>
      <c r="K38" s="128">
        <v>4360</v>
      </c>
    </row>
    <row r="39" spans="1:11" ht="16.5" customHeight="1">
      <c r="A39" s="131" t="s">
        <v>281</v>
      </c>
      <c r="B39" s="128">
        <v>110</v>
      </c>
      <c r="C39" s="128">
        <v>2165816</v>
      </c>
      <c r="D39" s="128">
        <v>545822</v>
      </c>
      <c r="E39" s="128">
        <v>1619994</v>
      </c>
      <c r="F39" s="128">
        <v>1619994</v>
      </c>
      <c r="G39" s="133">
        <v>6.7901486054886619E-5</v>
      </c>
      <c r="H39" s="128">
        <v>110</v>
      </c>
      <c r="I39" s="130" t="s">
        <v>8</v>
      </c>
      <c r="J39" s="128">
        <v>110</v>
      </c>
      <c r="K39" s="128">
        <v>110</v>
      </c>
    </row>
    <row r="40" spans="1:11" ht="16.5" customHeight="1">
      <c r="A40" s="131" t="s">
        <v>57</v>
      </c>
      <c r="B40" s="128">
        <v>164712</v>
      </c>
      <c r="C40" s="130" t="s">
        <v>8</v>
      </c>
      <c r="D40" s="130" t="s">
        <v>8</v>
      </c>
      <c r="E40" s="130" t="s">
        <v>8</v>
      </c>
      <c r="F40" s="130" t="s">
        <v>8</v>
      </c>
      <c r="G40" s="134" t="s">
        <v>8</v>
      </c>
      <c r="H40" s="130" t="s">
        <v>8</v>
      </c>
      <c r="I40" s="130" t="s">
        <v>8</v>
      </c>
      <c r="J40" s="128">
        <v>164712</v>
      </c>
      <c r="K40" s="128">
        <v>164712</v>
      </c>
    </row>
    <row r="41" spans="1:11" ht="16.5" customHeight="1">
      <c r="A41" s="130" t="s">
        <v>43</v>
      </c>
      <c r="B41" s="128">
        <v>1064208</v>
      </c>
      <c r="C41" s="130" t="s">
        <v>8</v>
      </c>
      <c r="D41" s="130" t="s">
        <v>8</v>
      </c>
      <c r="E41" s="130" t="s">
        <v>8</v>
      </c>
      <c r="F41" s="130" t="s">
        <v>8</v>
      </c>
      <c r="G41" s="130" t="s">
        <v>8</v>
      </c>
      <c r="H41" s="154">
        <v>4792650.9797501285</v>
      </c>
      <c r="I41" s="154">
        <v>229324.99900000001</v>
      </c>
      <c r="J41" s="154">
        <v>834883.00099999993</v>
      </c>
      <c r="K41" s="154">
        <v>830526</v>
      </c>
    </row>
  </sheetData>
  <phoneticPr fontId="9"/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I18"/>
  <sheetViews>
    <sheetView view="pageBreakPreview" zoomScaleNormal="100" zoomScaleSheetLayoutView="100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9" defaultRowHeight="12"/>
  <cols>
    <col min="1" max="1" width="40.875" style="73" customWidth="1"/>
    <col min="2" max="7" width="17.875" style="73" customWidth="1"/>
    <col min="8" max="8" width="9" style="70"/>
    <col min="9" max="16384" width="9" style="73"/>
  </cols>
  <sheetData>
    <row r="1" spans="1:9" s="70" customFormat="1" ht="24" customHeight="1">
      <c r="A1" s="70" t="s">
        <v>150</v>
      </c>
      <c r="F1" s="71"/>
      <c r="G1" s="71" t="s">
        <v>21</v>
      </c>
    </row>
    <row r="2" spans="1:9" ht="24" customHeight="1">
      <c r="A2" s="72" t="s">
        <v>18</v>
      </c>
      <c r="B2" s="72" t="s">
        <v>151</v>
      </c>
      <c r="C2" s="72" t="s">
        <v>152</v>
      </c>
      <c r="D2" s="72" t="s">
        <v>153</v>
      </c>
      <c r="E2" s="72" t="s">
        <v>19</v>
      </c>
      <c r="F2" s="66" t="s">
        <v>154</v>
      </c>
      <c r="G2" s="66" t="s">
        <v>155</v>
      </c>
      <c r="I2" s="73" t="s">
        <v>252</v>
      </c>
    </row>
    <row r="3" spans="1:9" ht="21.95" customHeight="1">
      <c r="A3" s="161" t="s">
        <v>156</v>
      </c>
      <c r="B3" s="162">
        <v>7040749</v>
      </c>
      <c r="C3" s="163" t="s">
        <v>157</v>
      </c>
      <c r="D3" s="163" t="s">
        <v>8</v>
      </c>
      <c r="E3" s="163" t="s">
        <v>8</v>
      </c>
      <c r="F3" s="162">
        <f>SUM(B3:E3)</f>
        <v>7040749</v>
      </c>
      <c r="G3" s="162">
        <v>5040749</v>
      </c>
    </row>
    <row r="4" spans="1:9" ht="21.95" customHeight="1">
      <c r="A4" s="164" t="s">
        <v>223</v>
      </c>
      <c r="B4" s="162">
        <v>1723519</v>
      </c>
      <c r="C4" s="163" t="s">
        <v>157</v>
      </c>
      <c r="D4" s="163" t="s">
        <v>8</v>
      </c>
      <c r="E4" s="163" t="s">
        <v>8</v>
      </c>
      <c r="F4" s="162">
        <f t="shared" ref="F4:F16" si="0">SUM(B4:E4)</f>
        <v>1723519</v>
      </c>
      <c r="G4" s="162">
        <v>1300185</v>
      </c>
    </row>
    <row r="5" spans="1:9" ht="21.95" customHeight="1">
      <c r="A5" s="161" t="s">
        <v>158</v>
      </c>
      <c r="B5" s="162">
        <v>1827252</v>
      </c>
      <c r="C5" s="163" t="s">
        <v>157</v>
      </c>
      <c r="D5" s="163" t="s">
        <v>8</v>
      </c>
      <c r="E5" s="163" t="s">
        <v>8</v>
      </c>
      <c r="F5" s="162">
        <f t="shared" si="0"/>
        <v>1827252</v>
      </c>
      <c r="G5" s="162">
        <v>1827252</v>
      </c>
    </row>
    <row r="6" spans="1:9" ht="21.95" customHeight="1">
      <c r="A6" s="161" t="s">
        <v>159</v>
      </c>
      <c r="B6" s="162">
        <v>27343</v>
      </c>
      <c r="C6" s="163" t="s">
        <v>157</v>
      </c>
      <c r="D6" s="163" t="s">
        <v>8</v>
      </c>
      <c r="E6" s="163" t="s">
        <v>8</v>
      </c>
      <c r="F6" s="162">
        <f t="shared" si="0"/>
        <v>27343</v>
      </c>
      <c r="G6" s="162">
        <f>B6</f>
        <v>27343</v>
      </c>
    </row>
    <row r="7" spans="1:9" ht="21.95" customHeight="1">
      <c r="A7" s="161" t="s">
        <v>249</v>
      </c>
      <c r="B7" s="162">
        <v>4100</v>
      </c>
      <c r="C7" s="163" t="s">
        <v>157</v>
      </c>
      <c r="D7" s="163" t="s">
        <v>8</v>
      </c>
      <c r="E7" s="163" t="s">
        <v>8</v>
      </c>
      <c r="F7" s="162">
        <f t="shared" si="0"/>
        <v>4100</v>
      </c>
      <c r="G7" s="162">
        <v>4100</v>
      </c>
    </row>
    <row r="8" spans="1:9" ht="21.95" customHeight="1">
      <c r="A8" s="161" t="s">
        <v>160</v>
      </c>
      <c r="B8" s="162">
        <v>39774</v>
      </c>
      <c r="C8" s="163" t="s">
        <v>157</v>
      </c>
      <c r="D8" s="163" t="s">
        <v>8</v>
      </c>
      <c r="E8" s="163" t="s">
        <v>8</v>
      </c>
      <c r="F8" s="162">
        <f t="shared" si="0"/>
        <v>39774</v>
      </c>
      <c r="G8" s="162">
        <v>39774</v>
      </c>
    </row>
    <row r="9" spans="1:9" ht="21.95" customHeight="1">
      <c r="A9" s="161" t="s">
        <v>161</v>
      </c>
      <c r="B9" s="162">
        <v>89</v>
      </c>
      <c r="C9" s="163" t="s">
        <v>157</v>
      </c>
      <c r="D9" s="163" t="s">
        <v>8</v>
      </c>
      <c r="E9" s="163" t="s">
        <v>8</v>
      </c>
      <c r="F9" s="162">
        <f t="shared" si="0"/>
        <v>89</v>
      </c>
      <c r="G9" s="162">
        <f>B9</f>
        <v>89</v>
      </c>
    </row>
    <row r="10" spans="1:9" ht="21.95" customHeight="1">
      <c r="A10" s="161" t="s">
        <v>162</v>
      </c>
      <c r="B10" s="162">
        <v>7541</v>
      </c>
      <c r="C10" s="163" t="s">
        <v>157</v>
      </c>
      <c r="D10" s="163" t="s">
        <v>8</v>
      </c>
      <c r="E10" s="163" t="s">
        <v>8</v>
      </c>
      <c r="F10" s="162">
        <f t="shared" si="0"/>
        <v>7541</v>
      </c>
      <c r="G10" s="162">
        <v>7541</v>
      </c>
    </row>
    <row r="11" spans="1:9" ht="21.95" customHeight="1">
      <c r="A11" s="161" t="s">
        <v>163</v>
      </c>
      <c r="B11" s="162">
        <v>3677881</v>
      </c>
      <c r="C11" s="163" t="s">
        <v>157</v>
      </c>
      <c r="D11" s="163" t="s">
        <v>8</v>
      </c>
      <c r="E11" s="163" t="s">
        <v>8</v>
      </c>
      <c r="F11" s="162">
        <f t="shared" si="0"/>
        <v>3677881</v>
      </c>
      <c r="G11" s="162">
        <v>4000000</v>
      </c>
    </row>
    <row r="12" spans="1:9" ht="21.95" customHeight="1">
      <c r="A12" s="161" t="s">
        <v>164</v>
      </c>
      <c r="B12" s="162">
        <v>87276</v>
      </c>
      <c r="C12" s="163" t="s">
        <v>157</v>
      </c>
      <c r="D12" s="163" t="s">
        <v>8</v>
      </c>
      <c r="E12" s="163" t="s">
        <v>8</v>
      </c>
      <c r="F12" s="162">
        <f t="shared" si="0"/>
        <v>87276</v>
      </c>
      <c r="G12" s="162">
        <v>87276</v>
      </c>
    </row>
    <row r="13" spans="1:9" ht="21.95" customHeight="1">
      <c r="A13" s="161" t="s">
        <v>165</v>
      </c>
      <c r="B13" s="162">
        <v>621081</v>
      </c>
      <c r="C13" s="163" t="s">
        <v>157</v>
      </c>
      <c r="D13" s="163" t="s">
        <v>8</v>
      </c>
      <c r="E13" s="163" t="s">
        <v>8</v>
      </c>
      <c r="F13" s="162">
        <f t="shared" si="0"/>
        <v>621081</v>
      </c>
      <c r="G13" s="162">
        <v>549975</v>
      </c>
    </row>
    <row r="14" spans="1:9" ht="21.95" customHeight="1">
      <c r="A14" s="161" t="s">
        <v>224</v>
      </c>
      <c r="B14" s="162">
        <v>28324</v>
      </c>
      <c r="C14" s="163" t="s">
        <v>157</v>
      </c>
      <c r="D14" s="163" t="s">
        <v>8</v>
      </c>
      <c r="E14" s="163" t="s">
        <v>8</v>
      </c>
      <c r="F14" s="162">
        <f t="shared" si="0"/>
        <v>28324</v>
      </c>
      <c r="G14" s="162">
        <v>28324</v>
      </c>
    </row>
    <row r="15" spans="1:9" ht="21.95" customHeight="1">
      <c r="A15" s="161" t="s">
        <v>227</v>
      </c>
      <c r="B15" s="162">
        <v>36881</v>
      </c>
      <c r="C15" s="163" t="s">
        <v>157</v>
      </c>
      <c r="D15" s="163" t="s">
        <v>8</v>
      </c>
      <c r="E15" s="163" t="s">
        <v>8</v>
      </c>
      <c r="F15" s="162">
        <f t="shared" si="0"/>
        <v>36881</v>
      </c>
      <c r="G15" s="162">
        <v>34991</v>
      </c>
    </row>
    <row r="16" spans="1:9" ht="21.95" customHeight="1">
      <c r="A16" s="161" t="s">
        <v>250</v>
      </c>
      <c r="B16" s="162">
        <v>53100</v>
      </c>
      <c r="C16" s="163" t="s">
        <v>157</v>
      </c>
      <c r="D16" s="163" t="s">
        <v>8</v>
      </c>
      <c r="E16" s="163" t="s">
        <v>8</v>
      </c>
      <c r="F16" s="162">
        <f t="shared" si="0"/>
        <v>53100</v>
      </c>
      <c r="G16" s="162">
        <v>53000</v>
      </c>
    </row>
    <row r="17" spans="1:7" ht="21.95" customHeight="1">
      <c r="A17" s="165" t="s">
        <v>3</v>
      </c>
      <c r="B17" s="162">
        <f>SUM(B3:B16)</f>
        <v>15174910</v>
      </c>
      <c r="C17" s="163" t="s">
        <v>157</v>
      </c>
      <c r="D17" s="163" t="s">
        <v>228</v>
      </c>
      <c r="E17" s="163" t="s">
        <v>157</v>
      </c>
      <c r="F17" s="162">
        <f>SUM(F3:F16)</f>
        <v>15174910</v>
      </c>
      <c r="G17" s="162">
        <f>SUM(G3:G16)</f>
        <v>13000599</v>
      </c>
    </row>
    <row r="18" spans="1:7">
      <c r="G18" s="183" t="s">
        <v>251</v>
      </c>
    </row>
  </sheetData>
  <phoneticPr fontId="36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F7"/>
  <sheetViews>
    <sheetView view="pageBreakPreview" zoomScaleNormal="100" zoomScaleSheetLayoutView="100" workbookViewId="0"/>
  </sheetViews>
  <sheetFormatPr defaultColWidth="9" defaultRowHeight="15" customHeight="1"/>
  <cols>
    <col min="1" max="1" width="35.625" style="20" customWidth="1"/>
    <col min="2" max="6" width="18.125" style="20" customWidth="1"/>
    <col min="7" max="7" width="9" style="20" customWidth="1"/>
    <col min="8" max="16384" width="9" style="20"/>
  </cols>
  <sheetData>
    <row r="1" spans="1:6" ht="21" customHeight="1">
      <c r="A1" s="17" t="s">
        <v>13</v>
      </c>
      <c r="B1" s="17"/>
      <c r="C1" s="17"/>
      <c r="D1" s="18"/>
      <c r="E1" s="19"/>
      <c r="F1" s="19" t="s">
        <v>0</v>
      </c>
    </row>
    <row r="2" spans="1:6" ht="21" customHeight="1">
      <c r="A2" s="203" t="s">
        <v>27</v>
      </c>
      <c r="B2" s="205" t="s">
        <v>11</v>
      </c>
      <c r="C2" s="206"/>
      <c r="D2" s="206" t="s">
        <v>12</v>
      </c>
      <c r="E2" s="206"/>
      <c r="F2" s="205" t="s">
        <v>2</v>
      </c>
    </row>
    <row r="3" spans="1:6" ht="21" customHeight="1">
      <c r="A3" s="204"/>
      <c r="B3" s="48" t="s">
        <v>28</v>
      </c>
      <c r="C3" s="48" t="s">
        <v>10</v>
      </c>
      <c r="D3" s="48" t="s">
        <v>28</v>
      </c>
      <c r="E3" s="48" t="s">
        <v>10</v>
      </c>
      <c r="F3" s="207"/>
    </row>
    <row r="4" spans="1:6" ht="21" customHeight="1">
      <c r="A4" s="22" t="s">
        <v>33</v>
      </c>
      <c r="B4" s="21"/>
      <c r="C4" s="21"/>
      <c r="D4" s="21"/>
      <c r="E4" s="21"/>
      <c r="F4" s="23"/>
    </row>
    <row r="5" spans="1:6" ht="24" customHeight="1">
      <c r="A5" s="24" t="s">
        <v>34</v>
      </c>
      <c r="B5" s="25">
        <v>65130</v>
      </c>
      <c r="C5" s="25" t="s">
        <v>157</v>
      </c>
      <c r="D5" s="25">
        <v>16422</v>
      </c>
      <c r="E5" s="25" t="s">
        <v>157</v>
      </c>
      <c r="F5" s="25">
        <f>D5+B5</f>
        <v>81552</v>
      </c>
    </row>
    <row r="6" spans="1:6" ht="24" customHeight="1">
      <c r="A6" s="26" t="s">
        <v>3</v>
      </c>
      <c r="B6" s="25">
        <f>B5</f>
        <v>65130</v>
      </c>
      <c r="C6" s="25" t="s">
        <v>157</v>
      </c>
      <c r="D6" s="25">
        <f>D5</f>
        <v>16422</v>
      </c>
      <c r="E6" s="25" t="s">
        <v>157</v>
      </c>
      <c r="F6" s="25">
        <f>F5</f>
        <v>81552</v>
      </c>
    </row>
    <row r="7" spans="1:6" ht="15" customHeight="1">
      <c r="A7" s="27"/>
    </row>
  </sheetData>
  <mergeCells count="4">
    <mergeCell ref="A2:A3"/>
    <mergeCell ref="B2:C2"/>
    <mergeCell ref="D2:E2"/>
    <mergeCell ref="F2:F3"/>
  </mergeCells>
  <phoneticPr fontId="1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H25"/>
  <sheetViews>
    <sheetView view="pageBreakPreview" zoomScaleNormal="130" zoomScaleSheetLayoutView="100" workbookViewId="0"/>
  </sheetViews>
  <sheetFormatPr defaultRowHeight="24" customHeight="1"/>
  <cols>
    <col min="1" max="1" width="39.375" style="1" bestFit="1" customWidth="1"/>
    <col min="2" max="3" width="17.125" style="1" customWidth="1"/>
    <col min="4" max="4" width="6.625" style="1" customWidth="1"/>
    <col min="5" max="5" width="39.375" style="1" bestFit="1" customWidth="1"/>
    <col min="6" max="7" width="17.125" style="1" customWidth="1"/>
    <col min="8" max="8" width="9.375" style="1" customWidth="1"/>
    <col min="9" max="16384" width="9" style="1"/>
  </cols>
  <sheetData>
    <row r="1" spans="1:8" ht="24" customHeight="1">
      <c r="A1" s="1" t="s">
        <v>20</v>
      </c>
      <c r="C1" s="28" t="s">
        <v>21</v>
      </c>
      <c r="E1" s="1" t="s">
        <v>22</v>
      </c>
      <c r="G1" s="28" t="s">
        <v>21</v>
      </c>
      <c r="H1" s="28"/>
    </row>
    <row r="2" spans="1:8" ht="24" customHeight="1">
      <c r="A2" s="49" t="s">
        <v>23</v>
      </c>
      <c r="B2" s="49" t="s">
        <v>24</v>
      </c>
      <c r="C2" s="49" t="s">
        <v>25</v>
      </c>
      <c r="E2" s="49" t="s">
        <v>23</v>
      </c>
      <c r="F2" s="49" t="s">
        <v>24</v>
      </c>
      <c r="G2" s="49" t="s">
        <v>25</v>
      </c>
    </row>
    <row r="3" spans="1:8" ht="11.25" customHeight="1">
      <c r="A3" s="29" t="s">
        <v>89</v>
      </c>
      <c r="B3" s="30"/>
      <c r="C3" s="30"/>
      <c r="E3" s="29" t="s">
        <v>90</v>
      </c>
      <c r="F3" s="30"/>
      <c r="G3" s="30"/>
    </row>
    <row r="4" spans="1:8" ht="24" customHeight="1">
      <c r="A4" s="136" t="s">
        <v>91</v>
      </c>
      <c r="B4" s="137">
        <v>399895</v>
      </c>
      <c r="C4" s="168">
        <v>-4980</v>
      </c>
      <c r="D4" s="3"/>
      <c r="E4" s="136" t="s">
        <v>104</v>
      </c>
      <c r="F4" s="61">
        <v>448</v>
      </c>
      <c r="G4" s="168">
        <v>0</v>
      </c>
    </row>
    <row r="5" spans="1:8" ht="24" customHeight="1" thickBot="1">
      <c r="A5" s="138" t="s">
        <v>104</v>
      </c>
      <c r="B5" s="137">
        <v>27567</v>
      </c>
      <c r="C5" s="168">
        <v>-924</v>
      </c>
      <c r="D5" s="3"/>
      <c r="E5" s="139" t="s">
        <v>26</v>
      </c>
      <c r="F5" s="55">
        <f>SUM(F2:F4)</f>
        <v>448</v>
      </c>
      <c r="G5" s="56">
        <f>SUM(G2:G4)</f>
        <v>0</v>
      </c>
    </row>
    <row r="6" spans="1:8" ht="24" customHeight="1" thickTop="1">
      <c r="A6" s="138" t="s">
        <v>92</v>
      </c>
      <c r="B6" s="137">
        <v>1404</v>
      </c>
      <c r="C6" s="189">
        <v>-81</v>
      </c>
      <c r="D6" s="3"/>
      <c r="E6" s="169"/>
      <c r="F6" s="170"/>
      <c r="G6" s="171"/>
    </row>
    <row r="7" spans="1:8" ht="24" customHeight="1" thickBot="1">
      <c r="A7" s="139" t="s">
        <v>26</v>
      </c>
      <c r="B7" s="55">
        <f>SUM(B4:B6)</f>
        <v>428866</v>
      </c>
      <c r="C7" s="56">
        <f>SUM(C4:C6)</f>
        <v>-5985</v>
      </c>
      <c r="D7" s="3"/>
      <c r="E7" s="172"/>
      <c r="F7" s="173"/>
      <c r="G7" s="174"/>
    </row>
    <row r="8" spans="1:8" ht="12" customHeight="1" thickTop="1">
      <c r="A8" s="140" t="s">
        <v>93</v>
      </c>
      <c r="B8" s="57"/>
      <c r="C8" s="58"/>
      <c r="D8" s="3"/>
      <c r="E8" s="140" t="s">
        <v>94</v>
      </c>
      <c r="F8" s="57"/>
      <c r="G8" s="58"/>
    </row>
    <row r="9" spans="1:8" ht="24" customHeight="1">
      <c r="A9" s="136" t="s">
        <v>95</v>
      </c>
      <c r="B9" s="59"/>
      <c r="C9" s="60"/>
      <c r="D9" s="3"/>
      <c r="E9" s="136" t="s">
        <v>96</v>
      </c>
      <c r="F9" s="59"/>
      <c r="G9" s="60"/>
    </row>
    <row r="10" spans="1:8" ht="24" customHeight="1">
      <c r="A10" s="136" t="s">
        <v>97</v>
      </c>
      <c r="B10" s="190">
        <v>349806</v>
      </c>
      <c r="C10" s="208">
        <v>-82407</v>
      </c>
      <c r="D10" s="3"/>
      <c r="E10" s="136" t="s">
        <v>97</v>
      </c>
      <c r="F10" s="61">
        <v>143075</v>
      </c>
      <c r="G10" s="208">
        <v>-282</v>
      </c>
    </row>
    <row r="11" spans="1:8" ht="24" customHeight="1">
      <c r="A11" s="136" t="s">
        <v>98</v>
      </c>
      <c r="B11" s="190">
        <v>361063</v>
      </c>
      <c r="C11" s="209"/>
      <c r="D11" s="3"/>
      <c r="E11" s="136" t="s">
        <v>98</v>
      </c>
      <c r="F11" s="61">
        <v>122173</v>
      </c>
      <c r="G11" s="209"/>
    </row>
    <row r="12" spans="1:8" ht="24" customHeight="1">
      <c r="A12" s="136" t="s">
        <v>99</v>
      </c>
      <c r="B12" s="190">
        <v>69057</v>
      </c>
      <c r="C12" s="209"/>
      <c r="D12" s="3"/>
      <c r="E12" s="136" t="s">
        <v>99</v>
      </c>
      <c r="F12" s="61">
        <v>20390</v>
      </c>
      <c r="G12" s="209"/>
    </row>
    <row r="13" spans="1:8" ht="24" customHeight="1">
      <c r="A13" s="136" t="s">
        <v>100</v>
      </c>
      <c r="B13" s="190">
        <v>33956</v>
      </c>
      <c r="C13" s="209"/>
      <c r="D13" s="3"/>
      <c r="E13" s="136" t="s">
        <v>100</v>
      </c>
      <c r="F13" s="61">
        <v>11872</v>
      </c>
      <c r="G13" s="209"/>
    </row>
    <row r="14" spans="1:8" ht="24" customHeight="1">
      <c r="A14" s="136" t="s">
        <v>146</v>
      </c>
      <c r="B14" s="190">
        <v>8203</v>
      </c>
      <c r="C14" s="209"/>
      <c r="D14" s="3"/>
      <c r="E14" s="136" t="s">
        <v>146</v>
      </c>
      <c r="F14" s="61">
        <v>944</v>
      </c>
      <c r="G14" s="210"/>
    </row>
    <row r="15" spans="1:8" ht="24" customHeight="1">
      <c r="A15" s="136" t="s">
        <v>229</v>
      </c>
      <c r="B15" s="190">
        <v>16</v>
      </c>
      <c r="C15" s="210"/>
      <c r="D15" s="3"/>
      <c r="E15" s="138"/>
      <c r="F15" s="63"/>
      <c r="G15" s="166"/>
    </row>
    <row r="16" spans="1:8" ht="24" customHeight="1">
      <c r="A16" s="138" t="s">
        <v>101</v>
      </c>
      <c r="B16" s="31"/>
      <c r="C16" s="62"/>
      <c r="D16" s="3"/>
      <c r="E16" s="138" t="s">
        <v>102</v>
      </c>
      <c r="F16" s="31"/>
      <c r="G16" s="62"/>
    </row>
    <row r="17" spans="1:7" ht="24" customHeight="1">
      <c r="A17" s="138" t="s">
        <v>105</v>
      </c>
      <c r="B17" s="63">
        <v>662779</v>
      </c>
      <c r="C17" s="64">
        <f>ROUND(B17*0.089875,0)*-1</f>
        <v>-59567</v>
      </c>
      <c r="D17" s="3"/>
      <c r="E17" s="138" t="s">
        <v>298</v>
      </c>
      <c r="F17" s="63">
        <v>148166</v>
      </c>
      <c r="G17" s="64">
        <f>ROUND(F17*0.000637,0)*-1</f>
        <v>-94</v>
      </c>
    </row>
    <row r="18" spans="1:7" ht="24" customHeight="1">
      <c r="A18" s="138" t="s">
        <v>106</v>
      </c>
      <c r="B18" s="63">
        <v>364317</v>
      </c>
      <c r="C18" s="64">
        <f>ROUND((95619*0.089875+268699*0.035739),0)*-1</f>
        <v>-18197</v>
      </c>
      <c r="D18" s="3"/>
      <c r="E18" s="138" t="s">
        <v>230</v>
      </c>
      <c r="F18" s="63">
        <v>122333</v>
      </c>
      <c r="G18" s="64">
        <f>ROUND(F18*0.000637,0)*-1</f>
        <v>-78</v>
      </c>
    </row>
    <row r="19" spans="1:7" ht="24" customHeight="1">
      <c r="A19" s="138" t="s">
        <v>147</v>
      </c>
      <c r="B19" s="63">
        <v>108844</v>
      </c>
      <c r="C19" s="64">
        <f t="shared" ref="C19:C20" si="0">ROUND(B19*0.089875,0)*-1</f>
        <v>-9782</v>
      </c>
      <c r="D19" s="3"/>
      <c r="E19" s="138" t="s">
        <v>299</v>
      </c>
      <c r="F19" s="63">
        <v>39043</v>
      </c>
      <c r="G19" s="64">
        <f>ROUND(F19*0.000637,0)*-1</f>
        <v>-25</v>
      </c>
    </row>
    <row r="20" spans="1:7" ht="24" customHeight="1">
      <c r="A20" s="138" t="s">
        <v>297</v>
      </c>
      <c r="B20" s="63">
        <v>106319</v>
      </c>
      <c r="C20" s="64">
        <f t="shared" si="0"/>
        <v>-9555</v>
      </c>
      <c r="D20" s="3"/>
      <c r="E20" s="138" t="s">
        <v>231</v>
      </c>
      <c r="F20" s="63">
        <v>4434</v>
      </c>
      <c r="G20" s="64">
        <f>ROUND(F20*0.000637,0)*-1</f>
        <v>-3</v>
      </c>
    </row>
    <row r="21" spans="1:7" ht="24" customHeight="1">
      <c r="A21" s="138" t="s">
        <v>15</v>
      </c>
      <c r="B21" s="63">
        <f>2653730-SUM(B10:B20)</f>
        <v>589370</v>
      </c>
      <c r="C21" s="64">
        <f>-200115-SUM(C10:C20)-C7</f>
        <v>-14622</v>
      </c>
      <c r="D21" s="3"/>
      <c r="E21" s="138" t="s">
        <v>103</v>
      </c>
      <c r="F21" s="63">
        <f>641254-SUM(F17:F20)-SUM(F10:F14,F5)</f>
        <v>28376</v>
      </c>
      <c r="G21" s="64">
        <f>-492-SUM(G10:G20)-G7</f>
        <v>-10</v>
      </c>
    </row>
    <row r="22" spans="1:7" ht="24" customHeight="1" thickBot="1">
      <c r="A22" s="141" t="s">
        <v>26</v>
      </c>
      <c r="B22" s="55">
        <f>SUM(B10:B21)-B7</f>
        <v>2224864</v>
      </c>
      <c r="C22" s="56">
        <f>SUM(C10:C21)</f>
        <v>-194130</v>
      </c>
      <c r="D22" s="3"/>
      <c r="E22" s="139" t="s">
        <v>26</v>
      </c>
      <c r="F22" s="55">
        <f>SUM(F10:F21)</f>
        <v>640806</v>
      </c>
      <c r="G22" s="56">
        <f>SUM(G10:G21)</f>
        <v>-492</v>
      </c>
    </row>
    <row r="23" spans="1:7" ht="24" customHeight="1" thickTop="1">
      <c r="A23" s="142" t="s">
        <v>3</v>
      </c>
      <c r="B23" s="61">
        <f>B7+B22</f>
        <v>2653730</v>
      </c>
      <c r="C23" s="65">
        <f>C7+C22</f>
        <v>-200115</v>
      </c>
      <c r="D23" s="3"/>
      <c r="E23" s="143" t="s">
        <v>3</v>
      </c>
      <c r="F23" s="61">
        <f>F5+F22</f>
        <v>641254</v>
      </c>
      <c r="G23" s="65">
        <f>G5+G22</f>
        <v>-492</v>
      </c>
    </row>
    <row r="25" spans="1:7" ht="24" customHeight="1">
      <c r="E25" s="67"/>
      <c r="F25" s="68"/>
      <c r="G25" s="69"/>
    </row>
  </sheetData>
  <mergeCells count="2">
    <mergeCell ref="G10:G14"/>
    <mergeCell ref="C10:C15"/>
  </mergeCells>
  <phoneticPr fontId="12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L29"/>
  <sheetViews>
    <sheetView view="pageBreakPreview" zoomScaleNormal="100" zoomScaleSheetLayoutView="100" workbookViewId="0"/>
  </sheetViews>
  <sheetFormatPr defaultColWidth="9" defaultRowHeight="15" customHeight="1"/>
  <cols>
    <col min="1" max="1" width="4.125" style="74" customWidth="1"/>
    <col min="2" max="2" width="22.5" style="74" customWidth="1"/>
    <col min="3" max="3" width="11.625" style="74" customWidth="1"/>
    <col min="4" max="4" width="14.625" style="74" customWidth="1"/>
    <col min="5" max="12" width="11.625" style="74" customWidth="1"/>
    <col min="13" max="13" width="9" style="74" customWidth="1"/>
    <col min="14" max="16384" width="9" style="74"/>
  </cols>
  <sheetData>
    <row r="1" spans="1:12" ht="15" customHeight="1">
      <c r="B1" s="75" t="s">
        <v>166</v>
      </c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8" customHeight="1">
      <c r="B2" s="75" t="s">
        <v>167</v>
      </c>
      <c r="C2" s="77"/>
      <c r="D2" s="78"/>
      <c r="E2" s="78"/>
      <c r="F2" s="78"/>
      <c r="G2" s="78"/>
      <c r="H2" s="78"/>
      <c r="I2" s="78"/>
      <c r="J2" s="78"/>
      <c r="K2" s="78"/>
      <c r="L2" s="78" t="s">
        <v>168</v>
      </c>
    </row>
    <row r="3" spans="1:12" ht="15" customHeight="1">
      <c r="B3" s="219" t="s">
        <v>18</v>
      </c>
      <c r="C3" s="211" t="s">
        <v>169</v>
      </c>
      <c r="D3" s="124"/>
      <c r="E3" s="220" t="s">
        <v>170</v>
      </c>
      <c r="F3" s="222" t="s">
        <v>171</v>
      </c>
      <c r="G3" s="219" t="s">
        <v>172</v>
      </c>
      <c r="H3" s="222" t="s">
        <v>173</v>
      </c>
      <c r="I3" s="211" t="s">
        <v>174</v>
      </c>
      <c r="J3" s="125"/>
      <c r="K3" s="126"/>
      <c r="L3" s="207" t="s">
        <v>19</v>
      </c>
    </row>
    <row r="4" spans="1:12" ht="15" customHeight="1">
      <c r="B4" s="204"/>
      <c r="C4" s="212"/>
      <c r="D4" s="79" t="s">
        <v>175</v>
      </c>
      <c r="E4" s="221"/>
      <c r="F4" s="204"/>
      <c r="G4" s="204"/>
      <c r="H4" s="204"/>
      <c r="I4" s="212"/>
      <c r="J4" s="80" t="s">
        <v>176</v>
      </c>
      <c r="K4" s="80" t="s">
        <v>177</v>
      </c>
      <c r="L4" s="207"/>
    </row>
    <row r="5" spans="1:12" ht="18" customHeight="1">
      <c r="B5" s="81" t="s">
        <v>178</v>
      </c>
      <c r="C5" s="185"/>
      <c r="D5" s="83"/>
      <c r="E5" s="84"/>
      <c r="F5" s="82"/>
      <c r="G5" s="82"/>
      <c r="H5" s="82"/>
      <c r="I5" s="82"/>
      <c r="J5" s="82"/>
      <c r="K5" s="82"/>
      <c r="L5" s="82"/>
    </row>
    <row r="6" spans="1:12" ht="18" customHeight="1">
      <c r="A6" s="74">
        <v>1</v>
      </c>
      <c r="B6" s="85" t="s">
        <v>179</v>
      </c>
      <c r="C6" s="155">
        <v>14233208</v>
      </c>
      <c r="D6" s="93">
        <v>1401228</v>
      </c>
      <c r="E6" s="155">
        <v>3266179</v>
      </c>
      <c r="F6" s="155">
        <v>2864186</v>
      </c>
      <c r="G6" s="155">
        <v>6400471</v>
      </c>
      <c r="H6" s="155">
        <v>183988</v>
      </c>
      <c r="I6" s="155" t="s">
        <v>8</v>
      </c>
      <c r="J6" s="155" t="s">
        <v>8</v>
      </c>
      <c r="K6" s="155" t="s">
        <v>8</v>
      </c>
      <c r="L6" s="155">
        <v>1518384</v>
      </c>
    </row>
    <row r="7" spans="1:12" ht="18" customHeight="1">
      <c r="A7" s="74">
        <v>2</v>
      </c>
      <c r="B7" s="85" t="s">
        <v>180</v>
      </c>
      <c r="C7" s="155">
        <v>1426455</v>
      </c>
      <c r="D7" s="93">
        <v>289480</v>
      </c>
      <c r="E7" s="155">
        <v>513334</v>
      </c>
      <c r="F7" s="155" t="s">
        <v>253</v>
      </c>
      <c r="G7" s="155">
        <v>714678</v>
      </c>
      <c r="H7" s="155">
        <v>198443</v>
      </c>
      <c r="I7" s="155" t="s">
        <v>8</v>
      </c>
      <c r="J7" s="155" t="s">
        <v>8</v>
      </c>
      <c r="K7" s="155" t="s">
        <v>8</v>
      </c>
      <c r="L7" s="155" t="s">
        <v>8</v>
      </c>
    </row>
    <row r="8" spans="1:12" ht="18" customHeight="1">
      <c r="A8" s="74">
        <v>3</v>
      </c>
      <c r="B8" s="85" t="s">
        <v>181</v>
      </c>
      <c r="C8" s="155">
        <v>162390</v>
      </c>
      <c r="D8" s="93">
        <v>26657</v>
      </c>
      <c r="E8" s="155">
        <v>157421</v>
      </c>
      <c r="F8" s="155" t="s">
        <v>8</v>
      </c>
      <c r="G8" s="155">
        <v>4969</v>
      </c>
      <c r="H8" s="155" t="s">
        <v>8</v>
      </c>
      <c r="I8" s="155" t="s">
        <v>8</v>
      </c>
      <c r="J8" s="155" t="s">
        <v>8</v>
      </c>
      <c r="K8" s="155" t="s">
        <v>8</v>
      </c>
      <c r="L8" s="155" t="s">
        <v>8</v>
      </c>
    </row>
    <row r="9" spans="1:12" ht="18" customHeight="1">
      <c r="A9" s="74">
        <v>4</v>
      </c>
      <c r="B9" s="85" t="s">
        <v>182</v>
      </c>
      <c r="C9" s="155">
        <f>12118462+1</f>
        <v>12118463</v>
      </c>
      <c r="D9" s="93">
        <v>1104771</v>
      </c>
      <c r="E9" s="155">
        <v>6981733</v>
      </c>
      <c r="F9" s="155">
        <f>240011+1</f>
        <v>240012</v>
      </c>
      <c r="G9" s="155">
        <v>4560498</v>
      </c>
      <c r="H9" s="155">
        <v>323400</v>
      </c>
      <c r="I9" s="155" t="s">
        <v>8</v>
      </c>
      <c r="J9" s="155" t="s">
        <v>8</v>
      </c>
      <c r="K9" s="155" t="s">
        <v>8</v>
      </c>
      <c r="L9" s="155">
        <v>12820</v>
      </c>
    </row>
    <row r="10" spans="1:12" ht="18" customHeight="1">
      <c r="A10" s="74">
        <v>5</v>
      </c>
      <c r="B10" s="85" t="s">
        <v>183</v>
      </c>
      <c r="C10" s="155">
        <v>50601400</v>
      </c>
      <c r="D10" s="93">
        <v>4523125</v>
      </c>
      <c r="E10" s="155">
        <f>156867+1</f>
        <v>156868</v>
      </c>
      <c r="F10" s="155">
        <v>4965160</v>
      </c>
      <c r="G10" s="155">
        <v>44733217</v>
      </c>
      <c r="H10" s="155" t="s">
        <v>253</v>
      </c>
      <c r="I10" s="155" t="s">
        <v>8</v>
      </c>
      <c r="J10" s="155" t="s">
        <v>8</v>
      </c>
      <c r="K10" s="155" t="s">
        <v>8</v>
      </c>
      <c r="L10" s="155">
        <v>746155</v>
      </c>
    </row>
    <row r="11" spans="1:12" ht="18" customHeight="1">
      <c r="A11" s="74">
        <v>6</v>
      </c>
      <c r="B11" s="85" t="s">
        <v>15</v>
      </c>
      <c r="C11" s="156">
        <v>15092295</v>
      </c>
      <c r="D11" s="93">
        <f>1555155-1</f>
        <v>1555154</v>
      </c>
      <c r="E11" s="155">
        <v>2026710</v>
      </c>
      <c r="F11" s="155">
        <v>507288</v>
      </c>
      <c r="G11" s="155">
        <v>10300881</v>
      </c>
      <c r="H11" s="155"/>
      <c r="I11" s="155" t="s">
        <v>8</v>
      </c>
      <c r="J11" s="155" t="s">
        <v>8</v>
      </c>
      <c r="K11" s="155" t="s">
        <v>8</v>
      </c>
      <c r="L11" s="155">
        <v>2257416</v>
      </c>
    </row>
    <row r="12" spans="1:12" ht="18" customHeight="1">
      <c r="B12" s="85" t="s">
        <v>184</v>
      </c>
      <c r="C12" s="155"/>
      <c r="D12" s="93"/>
      <c r="E12" s="157"/>
      <c r="F12" s="155"/>
      <c r="G12" s="155"/>
      <c r="H12" s="155"/>
      <c r="I12" s="155"/>
      <c r="J12" s="155"/>
      <c r="K12" s="155"/>
      <c r="L12" s="155"/>
    </row>
    <row r="13" spans="1:12" ht="18" customHeight="1">
      <c r="A13" s="74">
        <v>7</v>
      </c>
      <c r="B13" s="85" t="s">
        <v>185</v>
      </c>
      <c r="C13" s="155">
        <v>63136823</v>
      </c>
      <c r="D13" s="93">
        <v>5949260</v>
      </c>
      <c r="E13" s="155">
        <v>16210156</v>
      </c>
      <c r="F13" s="155">
        <v>46055078</v>
      </c>
      <c r="G13" s="155">
        <v>871589</v>
      </c>
      <c r="H13" s="155" t="s">
        <v>8</v>
      </c>
      <c r="I13" s="155" t="s">
        <v>8</v>
      </c>
      <c r="J13" s="155" t="s">
        <v>8</v>
      </c>
      <c r="K13" s="155" t="s">
        <v>8</v>
      </c>
      <c r="L13" s="155" t="s">
        <v>8</v>
      </c>
    </row>
    <row r="14" spans="1:12" ht="18" customHeight="1">
      <c r="A14" s="74">
        <v>8</v>
      </c>
      <c r="B14" s="85" t="s">
        <v>186</v>
      </c>
      <c r="C14" s="155">
        <v>263642</v>
      </c>
      <c r="D14" s="93">
        <f>136663-1</f>
        <v>136662</v>
      </c>
      <c r="E14" s="155" t="s">
        <v>253</v>
      </c>
      <c r="F14" s="155" t="s">
        <v>8</v>
      </c>
      <c r="G14" s="155" t="s">
        <v>8</v>
      </c>
      <c r="H14" s="155">
        <v>263642</v>
      </c>
      <c r="I14" s="155" t="s">
        <v>8</v>
      </c>
      <c r="J14" s="155" t="s">
        <v>8</v>
      </c>
      <c r="K14" s="155" t="s">
        <v>8</v>
      </c>
      <c r="L14" s="155" t="s">
        <v>8</v>
      </c>
    </row>
    <row r="15" spans="1:12" ht="18" customHeight="1">
      <c r="A15" s="74">
        <v>9</v>
      </c>
      <c r="B15" s="85" t="s">
        <v>187</v>
      </c>
      <c r="C15" s="155">
        <v>10392579</v>
      </c>
      <c r="D15" s="93">
        <v>1409194</v>
      </c>
      <c r="E15" s="155" t="s">
        <v>253</v>
      </c>
      <c r="F15" s="155" t="s">
        <v>8</v>
      </c>
      <c r="G15" s="155">
        <v>10392579</v>
      </c>
      <c r="H15" s="155" t="s">
        <v>8</v>
      </c>
      <c r="I15" s="155" t="s">
        <v>8</v>
      </c>
      <c r="J15" s="155" t="s">
        <v>8</v>
      </c>
      <c r="K15" s="155" t="s">
        <v>8</v>
      </c>
      <c r="L15" s="155" t="s">
        <v>8</v>
      </c>
    </row>
    <row r="16" spans="1:12" ht="18" customHeight="1">
      <c r="A16" s="74">
        <v>10</v>
      </c>
      <c r="B16" s="85" t="s">
        <v>15</v>
      </c>
      <c r="C16" s="155">
        <v>16309584</v>
      </c>
      <c r="D16" s="93">
        <v>1683906</v>
      </c>
      <c r="E16" s="155">
        <f>192149-1</f>
        <v>192148</v>
      </c>
      <c r="F16" s="155">
        <v>541100</v>
      </c>
      <c r="G16" s="155">
        <v>15576336</v>
      </c>
      <c r="H16" s="155" t="s">
        <v>253</v>
      </c>
      <c r="I16" s="155" t="s">
        <v>8</v>
      </c>
      <c r="J16" s="155" t="s">
        <v>8</v>
      </c>
      <c r="K16" s="155" t="s">
        <v>8</v>
      </c>
      <c r="L16" s="155" t="s">
        <v>8</v>
      </c>
    </row>
    <row r="17" spans="1:12" ht="18" customHeight="1">
      <c r="A17" s="74">
        <v>11</v>
      </c>
      <c r="B17" s="86" t="s">
        <v>3</v>
      </c>
      <c r="C17" s="155">
        <f>SUM(C6:C16)</f>
        <v>183736839</v>
      </c>
      <c r="D17" s="155">
        <f>SUM(D6:D16)</f>
        <v>18079437</v>
      </c>
      <c r="E17" s="158">
        <f>SUM(E5:E16)</f>
        <v>29504549</v>
      </c>
      <c r="F17" s="155">
        <f t="shared" ref="F17:L17" si="0">SUM(F5:F16)</f>
        <v>55172824</v>
      </c>
      <c r="G17" s="155">
        <f t="shared" si="0"/>
        <v>93555218</v>
      </c>
      <c r="H17" s="159">
        <f t="shared" si="0"/>
        <v>969473</v>
      </c>
      <c r="I17" s="155">
        <f t="shared" si="0"/>
        <v>0</v>
      </c>
      <c r="J17" s="155">
        <f t="shared" si="0"/>
        <v>0</v>
      </c>
      <c r="K17" s="155">
        <f t="shared" si="0"/>
        <v>0</v>
      </c>
      <c r="L17" s="159">
        <f t="shared" si="0"/>
        <v>4534775</v>
      </c>
    </row>
    <row r="18" spans="1:12" ht="18" customHeight="1"/>
    <row r="19" spans="1:12" ht="18" customHeight="1">
      <c r="B19" s="76" t="s">
        <v>188</v>
      </c>
      <c r="C19" s="76"/>
      <c r="D19" s="76"/>
      <c r="E19" s="76"/>
      <c r="F19" s="76"/>
      <c r="G19" s="76"/>
      <c r="H19" s="76"/>
      <c r="I19" s="78"/>
      <c r="J19" s="78" t="s">
        <v>88</v>
      </c>
    </row>
    <row r="20" spans="1:12" ht="24" customHeight="1">
      <c r="B20" s="87" t="s">
        <v>169</v>
      </c>
      <c r="C20" s="88" t="s">
        <v>189</v>
      </c>
      <c r="D20" s="184" t="s">
        <v>190</v>
      </c>
      <c r="E20" s="184" t="s">
        <v>191</v>
      </c>
      <c r="F20" s="184" t="s">
        <v>192</v>
      </c>
      <c r="G20" s="184" t="s">
        <v>193</v>
      </c>
      <c r="H20" s="184" t="s">
        <v>194</v>
      </c>
      <c r="I20" s="184" t="s">
        <v>195</v>
      </c>
      <c r="J20" s="184" t="s">
        <v>196</v>
      </c>
    </row>
    <row r="21" spans="1:12" s="89" customFormat="1" ht="18" customHeight="1">
      <c r="A21" s="89">
        <v>12</v>
      </c>
      <c r="B21" s="90"/>
      <c r="C21" s="186">
        <v>180965566</v>
      </c>
      <c r="D21" s="186">
        <v>2771273</v>
      </c>
      <c r="E21" s="186" t="s">
        <v>253</v>
      </c>
      <c r="F21" s="186" t="s">
        <v>253</v>
      </c>
      <c r="G21" s="186" t="s">
        <v>253</v>
      </c>
      <c r="H21" s="187" t="s">
        <v>253</v>
      </c>
      <c r="I21" s="186" t="s">
        <v>253</v>
      </c>
      <c r="J21" s="188">
        <v>0.37</v>
      </c>
    </row>
    <row r="22" spans="1:12" ht="18" customHeight="1"/>
    <row r="23" spans="1:12" ht="18" customHeight="1">
      <c r="B23" s="74" t="s">
        <v>197</v>
      </c>
      <c r="K23" s="91" t="s">
        <v>198</v>
      </c>
    </row>
    <row r="24" spans="1:12" ht="24" customHeight="1">
      <c r="B24" s="87" t="s">
        <v>169</v>
      </c>
      <c r="C24" s="88" t="s">
        <v>199</v>
      </c>
      <c r="D24" s="184" t="s">
        <v>200</v>
      </c>
      <c r="E24" s="184" t="s">
        <v>201</v>
      </c>
      <c r="F24" s="184" t="s">
        <v>202</v>
      </c>
      <c r="G24" s="184" t="s">
        <v>203</v>
      </c>
      <c r="H24" s="184" t="s">
        <v>204</v>
      </c>
      <c r="I24" s="184" t="s">
        <v>205</v>
      </c>
      <c r="J24" s="184" t="s">
        <v>206</v>
      </c>
      <c r="K24" s="184" t="s">
        <v>207</v>
      </c>
    </row>
    <row r="25" spans="1:12" s="92" customFormat="1" ht="18" customHeight="1">
      <c r="A25" s="92">
        <v>13</v>
      </c>
      <c r="B25" s="93"/>
      <c r="C25" s="155">
        <v>18079437</v>
      </c>
      <c r="D25" s="155">
        <v>18456631</v>
      </c>
      <c r="E25" s="155">
        <v>17796170</v>
      </c>
      <c r="F25" s="155">
        <v>16978796</v>
      </c>
      <c r="G25" s="155">
        <v>16161948</v>
      </c>
      <c r="H25" s="155">
        <v>60617020</v>
      </c>
      <c r="I25" s="155">
        <v>27993429</v>
      </c>
      <c r="J25" s="155">
        <v>6898222</v>
      </c>
      <c r="K25" s="155">
        <v>755186</v>
      </c>
    </row>
    <row r="26" spans="1:12" ht="18" customHeight="1"/>
    <row r="27" spans="1:12" ht="18" customHeight="1">
      <c r="B27" s="74" t="s">
        <v>208</v>
      </c>
      <c r="H27" s="91"/>
    </row>
    <row r="28" spans="1:12" ht="24" customHeight="1">
      <c r="B28" s="94" t="s">
        <v>209</v>
      </c>
      <c r="C28" s="213" t="s">
        <v>210</v>
      </c>
      <c r="D28" s="214"/>
      <c r="E28" s="214"/>
      <c r="F28" s="214"/>
      <c r="G28" s="214"/>
      <c r="H28" s="215"/>
    </row>
    <row r="29" spans="1:12" ht="24" customHeight="1">
      <c r="B29" s="95" t="s">
        <v>211</v>
      </c>
      <c r="C29" s="216"/>
      <c r="D29" s="217"/>
      <c r="E29" s="217"/>
      <c r="F29" s="217"/>
      <c r="G29" s="217"/>
      <c r="H29" s="218"/>
    </row>
  </sheetData>
  <mergeCells count="10">
    <mergeCell ref="I3:I4"/>
    <mergeCell ref="L3:L4"/>
    <mergeCell ref="C28:H28"/>
    <mergeCell ref="C29:H29"/>
    <mergeCell ref="B3:B4"/>
    <mergeCell ref="C3:C4"/>
    <mergeCell ref="E3:E4"/>
    <mergeCell ref="F3:F4"/>
    <mergeCell ref="G3:G4"/>
    <mergeCell ref="H3:H4"/>
  </mergeCells>
  <phoneticPr fontId="36"/>
  <pageMargins left="0.70866141732283472" right="0.70866141732283472" top="0.74803149606299213" bottom="0.74803149606299213" header="0.31496062992125984" footer="0.31496062992125984"/>
  <pageSetup paperSize="9" scale="94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F7"/>
  <sheetViews>
    <sheetView view="pageBreakPreview" zoomScaleNormal="115" zoomScaleSheetLayoutView="10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9" defaultRowHeight="15" customHeight="1"/>
  <cols>
    <col min="1" max="1" width="27.5" style="1" customWidth="1"/>
    <col min="2" max="6" width="19" style="1" customWidth="1"/>
    <col min="7" max="7" width="9" style="1" customWidth="1"/>
    <col min="8" max="8" width="7.625" style="1" customWidth="1"/>
    <col min="9" max="16384" width="9" style="1"/>
  </cols>
  <sheetData>
    <row r="1" spans="1:6" ht="21" customHeight="1">
      <c r="A1" s="3" t="s">
        <v>14</v>
      </c>
      <c r="B1" s="3"/>
      <c r="C1" s="3"/>
      <c r="D1" s="4"/>
      <c r="E1" s="5"/>
      <c r="F1" s="5" t="s">
        <v>0</v>
      </c>
    </row>
    <row r="2" spans="1:6" ht="21" customHeight="1">
      <c r="A2" s="223" t="s">
        <v>1</v>
      </c>
      <c r="B2" s="225" t="s">
        <v>29</v>
      </c>
      <c r="C2" s="225" t="s">
        <v>107</v>
      </c>
      <c r="D2" s="227" t="s">
        <v>31</v>
      </c>
      <c r="E2" s="227"/>
      <c r="F2" s="225" t="s">
        <v>30</v>
      </c>
    </row>
    <row r="3" spans="1:6" ht="21" customHeight="1">
      <c r="A3" s="224"/>
      <c r="B3" s="226"/>
      <c r="C3" s="226"/>
      <c r="D3" s="50" t="s">
        <v>6</v>
      </c>
      <c r="E3" s="50" t="s">
        <v>7</v>
      </c>
      <c r="F3" s="226"/>
    </row>
    <row r="4" spans="1:6" s="3" customFormat="1" ht="24" customHeight="1">
      <c r="A4" s="6" t="s">
        <v>4</v>
      </c>
      <c r="B4" s="7">
        <v>207203</v>
      </c>
      <c r="C4" s="7">
        <v>172088</v>
      </c>
      <c r="D4" s="7">
        <f>B4+C4-F4</f>
        <v>178684</v>
      </c>
      <c r="E4" s="119" t="s">
        <v>8</v>
      </c>
      <c r="F4" s="7">
        <v>200607</v>
      </c>
    </row>
    <row r="5" spans="1:6" s="3" customFormat="1" ht="24" customHeight="1">
      <c r="A5" s="6" t="s">
        <v>17</v>
      </c>
      <c r="B5" s="7">
        <v>1537671</v>
      </c>
      <c r="C5" s="7">
        <f>F5</f>
        <v>1773897</v>
      </c>
      <c r="D5" s="7">
        <f>B5+C5-F5</f>
        <v>1537671</v>
      </c>
      <c r="E5" s="119" t="s">
        <v>8</v>
      </c>
      <c r="F5" s="7">
        <v>1773897</v>
      </c>
    </row>
    <row r="6" spans="1:6" s="3" customFormat="1" ht="24" customHeight="1">
      <c r="A6" s="6" t="s">
        <v>5</v>
      </c>
      <c r="B6" s="7">
        <v>16205598</v>
      </c>
      <c r="C6" s="7">
        <v>1552990</v>
      </c>
      <c r="D6" s="7">
        <v>917052</v>
      </c>
      <c r="E6" s="119" t="s">
        <v>8</v>
      </c>
      <c r="F6" s="7">
        <v>16841536</v>
      </c>
    </row>
    <row r="7" spans="1:6" s="3" customFormat="1" ht="24" customHeight="1">
      <c r="A7" s="120" t="s">
        <v>32</v>
      </c>
      <c r="B7" s="31">
        <f>SUM(B4:B6)</f>
        <v>17950472</v>
      </c>
      <c r="C7" s="31">
        <f>SUM(C4:C6)</f>
        <v>3498975</v>
      </c>
      <c r="D7" s="7">
        <f t="shared" ref="D7" si="0">B7+C7-F7</f>
        <v>2633407</v>
      </c>
      <c r="E7" s="119" t="s">
        <v>8</v>
      </c>
      <c r="F7" s="31">
        <f>SUM(F4:F6)</f>
        <v>18816040</v>
      </c>
    </row>
  </sheetData>
  <mergeCells count="5">
    <mergeCell ref="A2:A3"/>
    <mergeCell ref="B2:B3"/>
    <mergeCell ref="C2:C3"/>
    <mergeCell ref="D2:E2"/>
    <mergeCell ref="F2:F3"/>
  </mergeCells>
  <phoneticPr fontId="1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J23"/>
  <sheetViews>
    <sheetView view="pageBreakPreview" zoomScaleNormal="100" zoomScaleSheetLayoutView="100" workbookViewId="0"/>
  </sheetViews>
  <sheetFormatPr defaultRowHeight="24.75" customHeight="1"/>
  <cols>
    <col min="1" max="1" width="26.625" style="97" customWidth="1"/>
    <col min="2" max="2" width="32.375" style="97" customWidth="1"/>
    <col min="3" max="3" width="29.375" style="97" customWidth="1"/>
    <col min="4" max="4" width="17.625" style="97" customWidth="1"/>
    <col min="5" max="5" width="20.625" style="97" customWidth="1"/>
    <col min="6" max="6" width="9" style="97"/>
    <col min="7" max="7" width="24.875" style="97" customWidth="1"/>
    <col min="8" max="8" width="19.375" style="97" customWidth="1"/>
    <col min="9" max="16384" width="9" style="97"/>
  </cols>
  <sheetData>
    <row r="1" spans="1:10" ht="24.75" customHeight="1">
      <c r="A1" s="97" t="s">
        <v>212</v>
      </c>
    </row>
    <row r="2" spans="1:10" ht="24.75" customHeight="1">
      <c r="A2" s="97" t="s">
        <v>213</v>
      </c>
      <c r="D2" s="98"/>
      <c r="E2" s="99" t="s">
        <v>214</v>
      </c>
    </row>
    <row r="3" spans="1:10" ht="24.75" customHeight="1">
      <c r="A3" s="100" t="s">
        <v>9</v>
      </c>
      <c r="B3" s="96" t="s">
        <v>215</v>
      </c>
      <c r="C3" s="96" t="s">
        <v>216</v>
      </c>
      <c r="D3" s="101" t="s">
        <v>58</v>
      </c>
      <c r="E3" s="96" t="s">
        <v>217</v>
      </c>
    </row>
    <row r="4" spans="1:10" ht="24.75" customHeight="1">
      <c r="A4" s="228" t="s">
        <v>218</v>
      </c>
      <c r="B4" s="102" t="s">
        <v>287</v>
      </c>
      <c r="C4" s="102" t="s">
        <v>225</v>
      </c>
      <c r="D4" s="103">
        <v>502449</v>
      </c>
      <c r="E4" s="102" t="s">
        <v>232</v>
      </c>
      <c r="G4" s="97" t="s">
        <v>287</v>
      </c>
      <c r="H4" s="97">
        <v>502448953</v>
      </c>
      <c r="I4" s="97">
        <f>ROUND(H4/1000,0)</f>
        <v>502449</v>
      </c>
    </row>
    <row r="5" spans="1:10" ht="24.75" customHeight="1">
      <c r="A5" s="229"/>
      <c r="B5" s="102" t="s">
        <v>291</v>
      </c>
      <c r="C5" s="102" t="s">
        <v>225</v>
      </c>
      <c r="D5" s="103">
        <v>287752</v>
      </c>
      <c r="E5" s="102" t="s">
        <v>233</v>
      </c>
      <c r="G5" s="97" t="s">
        <v>291</v>
      </c>
      <c r="H5" s="97">
        <v>287752000</v>
      </c>
      <c r="I5" s="97">
        <f t="shared" ref="I5:I18" si="0">ROUND(H5/1000,0)</f>
        <v>287752</v>
      </c>
    </row>
    <row r="6" spans="1:10" ht="24.75" customHeight="1">
      <c r="A6" s="104"/>
      <c r="B6" s="102" t="s">
        <v>292</v>
      </c>
      <c r="C6" s="102" t="s">
        <v>225</v>
      </c>
      <c r="D6" s="103">
        <v>69482</v>
      </c>
      <c r="E6" s="102" t="s">
        <v>233</v>
      </c>
      <c r="G6" s="97" t="s">
        <v>292</v>
      </c>
      <c r="H6" s="97">
        <v>69482000</v>
      </c>
      <c r="I6" s="97">
        <f t="shared" si="0"/>
        <v>69482</v>
      </c>
    </row>
    <row r="7" spans="1:10" ht="24.75" customHeight="1">
      <c r="A7" s="104"/>
      <c r="B7" s="97" t="s">
        <v>293</v>
      </c>
      <c r="C7" s="102" t="s">
        <v>225</v>
      </c>
      <c r="D7" s="103">
        <v>57468</v>
      </c>
      <c r="E7" s="102" t="s">
        <v>234</v>
      </c>
      <c r="G7" s="97" t="s">
        <v>293</v>
      </c>
      <c r="H7" s="97">
        <v>57468200</v>
      </c>
      <c r="I7" s="97">
        <f t="shared" si="0"/>
        <v>57468</v>
      </c>
    </row>
    <row r="8" spans="1:10" ht="24.75" customHeight="1">
      <c r="A8" s="123"/>
      <c r="B8" s="102" t="s">
        <v>294</v>
      </c>
      <c r="C8" s="102" t="s">
        <v>225</v>
      </c>
      <c r="D8" s="103">
        <v>53420</v>
      </c>
      <c r="E8" s="102" t="s">
        <v>233</v>
      </c>
      <c r="G8" s="97" t="s">
        <v>294</v>
      </c>
      <c r="H8" s="97">
        <v>53420000</v>
      </c>
      <c r="I8" s="97">
        <f t="shared" si="0"/>
        <v>53420</v>
      </c>
    </row>
    <row r="9" spans="1:10" ht="24.75" customHeight="1">
      <c r="A9" s="105"/>
      <c r="B9" s="102" t="s">
        <v>226</v>
      </c>
      <c r="C9" s="102"/>
      <c r="D9" s="103">
        <f>D10-D4-D5-D6-D7-D8</f>
        <v>735476</v>
      </c>
      <c r="E9" s="102"/>
    </row>
    <row r="10" spans="1:10" ht="24.75" customHeight="1">
      <c r="A10" s="106"/>
      <c r="B10" s="107" t="s">
        <v>59</v>
      </c>
      <c r="C10" s="108"/>
      <c r="D10" s="103">
        <v>1706047</v>
      </c>
      <c r="E10" s="108"/>
      <c r="H10" s="111">
        <v>1706046668</v>
      </c>
      <c r="I10" s="111">
        <f t="shared" si="0"/>
        <v>1706047</v>
      </c>
      <c r="J10" s="97" t="s">
        <v>295</v>
      </c>
    </row>
    <row r="11" spans="1:10" ht="24.75" customHeight="1">
      <c r="A11" s="109" t="s">
        <v>219</v>
      </c>
      <c r="B11" s="102" t="s">
        <v>282</v>
      </c>
      <c r="C11" s="102" t="s">
        <v>245</v>
      </c>
      <c r="D11" s="103">
        <v>4348934</v>
      </c>
      <c r="E11" s="102"/>
      <c r="G11" s="97" t="s">
        <v>282</v>
      </c>
      <c r="H11" s="97">
        <v>4348934400</v>
      </c>
      <c r="I11" s="111">
        <f t="shared" si="0"/>
        <v>4348934</v>
      </c>
      <c r="J11" s="97" t="s">
        <v>245</v>
      </c>
    </row>
    <row r="12" spans="1:10" ht="24.75" customHeight="1">
      <c r="A12" s="105"/>
      <c r="B12" s="102" t="s">
        <v>283</v>
      </c>
      <c r="C12" s="102" t="s">
        <v>235</v>
      </c>
      <c r="D12" s="103">
        <v>4096970</v>
      </c>
      <c r="E12" s="102"/>
      <c r="G12" s="97" t="s">
        <v>283</v>
      </c>
      <c r="H12" s="97">
        <v>4096970000</v>
      </c>
      <c r="I12" s="111">
        <f t="shared" si="0"/>
        <v>4096970</v>
      </c>
      <c r="J12" s="102" t="s">
        <v>235</v>
      </c>
    </row>
    <row r="13" spans="1:10" ht="24.75" customHeight="1">
      <c r="A13" s="105"/>
      <c r="B13" s="102" t="s">
        <v>284</v>
      </c>
      <c r="C13" s="102" t="s">
        <v>248</v>
      </c>
      <c r="D13" s="103">
        <v>3234157</v>
      </c>
      <c r="E13" s="102"/>
      <c r="G13" s="97" t="s">
        <v>284</v>
      </c>
      <c r="H13" s="97">
        <v>3234157230</v>
      </c>
      <c r="I13" s="111">
        <f t="shared" si="0"/>
        <v>3234157</v>
      </c>
      <c r="J13" s="102" t="s">
        <v>248</v>
      </c>
    </row>
    <row r="14" spans="1:10" ht="24.75" customHeight="1">
      <c r="A14" s="105"/>
      <c r="B14" s="102" t="s">
        <v>285</v>
      </c>
      <c r="C14" s="102" t="s">
        <v>246</v>
      </c>
      <c r="D14" s="103">
        <v>1262840</v>
      </c>
      <c r="E14" s="102"/>
      <c r="G14" s="97" t="s">
        <v>285</v>
      </c>
      <c r="H14" s="97">
        <v>1262839627</v>
      </c>
      <c r="I14" s="111">
        <f t="shared" si="0"/>
        <v>1262840</v>
      </c>
      <c r="J14" s="102" t="s">
        <v>246</v>
      </c>
    </row>
    <row r="15" spans="1:10" ht="24.75" customHeight="1">
      <c r="A15" s="105"/>
      <c r="B15" s="102" t="s">
        <v>286</v>
      </c>
      <c r="C15" s="102" t="s">
        <v>247</v>
      </c>
      <c r="D15" s="103">
        <v>535418</v>
      </c>
      <c r="E15" s="102"/>
      <c r="G15" s="97" t="s">
        <v>286</v>
      </c>
      <c r="H15" s="97">
        <v>535417550</v>
      </c>
      <c r="I15" s="111">
        <f t="shared" si="0"/>
        <v>535418</v>
      </c>
      <c r="J15" s="102" t="s">
        <v>247</v>
      </c>
    </row>
    <row r="16" spans="1:10" ht="24.75" customHeight="1">
      <c r="A16" s="105"/>
      <c r="B16" s="102" t="s">
        <v>288</v>
      </c>
      <c r="C16" s="102" t="s">
        <v>235</v>
      </c>
      <c r="D16" s="103">
        <v>412850</v>
      </c>
      <c r="E16" s="102"/>
      <c r="G16" s="97" t="s">
        <v>288</v>
      </c>
      <c r="H16" s="97">
        <v>412850000</v>
      </c>
      <c r="I16" s="111">
        <f t="shared" si="0"/>
        <v>412850</v>
      </c>
      <c r="J16" s="102" t="s">
        <v>235</v>
      </c>
    </row>
    <row r="17" spans="1:10" ht="24.75" customHeight="1">
      <c r="A17" s="105"/>
      <c r="B17" s="102" t="s">
        <v>289</v>
      </c>
      <c r="C17" s="102" t="s">
        <v>248</v>
      </c>
      <c r="D17" s="103">
        <v>394440</v>
      </c>
      <c r="E17" s="102"/>
      <c r="G17" s="97" t="s">
        <v>289</v>
      </c>
      <c r="H17" s="97">
        <v>394440291</v>
      </c>
      <c r="I17" s="111">
        <f t="shared" si="0"/>
        <v>394440</v>
      </c>
      <c r="J17" s="102" t="s">
        <v>248</v>
      </c>
    </row>
    <row r="18" spans="1:10" ht="24.75" customHeight="1">
      <c r="A18" s="105"/>
      <c r="B18" s="102" t="s">
        <v>290</v>
      </c>
      <c r="C18" s="102" t="s">
        <v>248</v>
      </c>
      <c r="D18" s="103">
        <v>362308</v>
      </c>
      <c r="E18" s="102"/>
      <c r="G18" s="97" t="s">
        <v>290</v>
      </c>
      <c r="H18" s="97">
        <v>362308102</v>
      </c>
      <c r="I18" s="111">
        <f t="shared" si="0"/>
        <v>362308</v>
      </c>
      <c r="J18" s="102" t="s">
        <v>248</v>
      </c>
    </row>
    <row r="19" spans="1:10" ht="24.75" customHeight="1">
      <c r="A19" s="105"/>
      <c r="B19" s="102" t="s">
        <v>296</v>
      </c>
      <c r="C19" s="102" t="s">
        <v>248</v>
      </c>
      <c r="D19" s="103">
        <v>298409</v>
      </c>
      <c r="E19" s="102"/>
      <c r="G19" s="97" t="s">
        <v>296</v>
      </c>
      <c r="H19" s="97">
        <v>298409000</v>
      </c>
      <c r="I19" s="111">
        <f>ROUND(H19/1000,0)</f>
        <v>298409</v>
      </c>
      <c r="J19" s="102" t="s">
        <v>248</v>
      </c>
    </row>
    <row r="20" spans="1:10" ht="24.75" customHeight="1">
      <c r="A20" s="105"/>
      <c r="B20" s="102" t="s">
        <v>19</v>
      </c>
      <c r="C20" s="102"/>
      <c r="D20" s="103">
        <f>D21-D11-D12-D13-D14-D15-D16-D17-D18-D19</f>
        <v>2703841</v>
      </c>
      <c r="E20" s="102"/>
    </row>
    <row r="21" spans="1:10" ht="24.75" customHeight="1">
      <c r="A21" s="106"/>
      <c r="B21" s="107" t="s">
        <v>59</v>
      </c>
      <c r="C21" s="108"/>
      <c r="D21" s="103">
        <v>17650167</v>
      </c>
      <c r="E21" s="108"/>
    </row>
    <row r="22" spans="1:10" ht="24.75" customHeight="1">
      <c r="A22" s="110" t="s">
        <v>3</v>
      </c>
      <c r="B22" s="108"/>
      <c r="C22" s="108"/>
      <c r="D22" s="103">
        <v>19356213</v>
      </c>
      <c r="E22" s="108"/>
    </row>
    <row r="23" spans="1:10" ht="24.75" customHeight="1">
      <c r="D23" s="111"/>
    </row>
  </sheetData>
  <mergeCells count="1">
    <mergeCell ref="A4:A5"/>
  </mergeCells>
  <phoneticPr fontId="36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I38"/>
  <sheetViews>
    <sheetView view="pageBreakPreview" zoomScaleNormal="130" zoomScaleSheetLayoutView="100" workbookViewId="0"/>
  </sheetViews>
  <sheetFormatPr defaultRowHeight="12" outlineLevelRow="1"/>
  <cols>
    <col min="1" max="1" width="10.625" style="10" customWidth="1"/>
    <col min="2" max="2" width="13.625" style="10" customWidth="1"/>
    <col min="3" max="7" width="14.625" style="10" customWidth="1"/>
    <col min="8" max="11" width="9" style="10"/>
    <col min="12" max="12" width="9.5" style="10" bestFit="1" customWidth="1"/>
    <col min="13" max="16384" width="9" style="10"/>
  </cols>
  <sheetData>
    <row r="1" spans="1:9" ht="20.100000000000001" customHeight="1">
      <c r="A1" s="10" t="s">
        <v>60</v>
      </c>
    </row>
    <row r="2" spans="1:9" ht="20.100000000000001" customHeight="1">
      <c r="A2" s="10" t="s">
        <v>61</v>
      </c>
      <c r="E2" s="11" t="s">
        <v>16</v>
      </c>
    </row>
    <row r="3" spans="1:9" ht="20.100000000000001" customHeight="1">
      <c r="A3" s="52" t="s">
        <v>62</v>
      </c>
      <c r="B3" s="52" t="s">
        <v>9</v>
      </c>
      <c r="C3" s="240" t="s">
        <v>63</v>
      </c>
      <c r="D3" s="244"/>
      <c r="E3" s="52" t="s">
        <v>58</v>
      </c>
    </row>
    <row r="4" spans="1:9" ht="20.100000000000001" customHeight="1">
      <c r="A4" s="245" t="s">
        <v>64</v>
      </c>
      <c r="B4" s="238" t="s">
        <v>65</v>
      </c>
      <c r="C4" s="248" t="s">
        <v>66</v>
      </c>
      <c r="D4" s="249"/>
      <c r="E4" s="112">
        <f>E12-SUM(E5:E11)</f>
        <v>52980596</v>
      </c>
      <c r="H4" s="10" t="s">
        <v>237</v>
      </c>
    </row>
    <row r="5" spans="1:9" ht="20.100000000000001" customHeight="1">
      <c r="A5" s="246"/>
      <c r="B5" s="247"/>
      <c r="C5" s="248" t="s">
        <v>69</v>
      </c>
      <c r="D5" s="249"/>
      <c r="E5" s="112">
        <v>21470695</v>
      </c>
      <c r="H5" s="178"/>
      <c r="I5" s="121"/>
    </row>
    <row r="6" spans="1:9" ht="20.100000000000001" customHeight="1">
      <c r="A6" s="246"/>
      <c r="B6" s="247"/>
      <c r="C6" s="248" t="s">
        <v>67</v>
      </c>
      <c r="D6" s="249"/>
      <c r="E6" s="112">
        <v>10326705</v>
      </c>
      <c r="H6" s="181"/>
    </row>
    <row r="7" spans="1:9" ht="20.100000000000001" customHeight="1">
      <c r="A7" s="246"/>
      <c r="B7" s="247"/>
      <c r="C7" s="248" t="s">
        <v>68</v>
      </c>
      <c r="D7" s="249"/>
      <c r="E7" s="112">
        <v>419541</v>
      </c>
      <c r="H7" s="176"/>
    </row>
    <row r="8" spans="1:9" ht="20.100000000000001" customHeight="1">
      <c r="A8" s="246"/>
      <c r="B8" s="247"/>
      <c r="C8" s="248" t="s">
        <v>109</v>
      </c>
      <c r="D8" s="249"/>
      <c r="E8" s="112">
        <v>841564</v>
      </c>
      <c r="H8" s="180"/>
    </row>
    <row r="9" spans="1:9" ht="20.100000000000001" customHeight="1">
      <c r="A9" s="246"/>
      <c r="B9" s="247"/>
      <c r="C9" s="248" t="s">
        <v>70</v>
      </c>
      <c r="D9" s="249"/>
      <c r="E9" s="112">
        <v>307528</v>
      </c>
      <c r="H9" s="177"/>
    </row>
    <row r="10" spans="1:9" ht="20.100000000000001" customHeight="1">
      <c r="A10" s="246"/>
      <c r="B10" s="247"/>
      <c r="C10" s="248" t="s">
        <v>71</v>
      </c>
      <c r="D10" s="249"/>
      <c r="E10" s="112">
        <v>34494</v>
      </c>
      <c r="H10" s="179"/>
    </row>
    <row r="11" spans="1:9" ht="20.100000000000001" customHeight="1">
      <c r="A11" s="246"/>
      <c r="B11" s="247"/>
      <c r="C11" s="248" t="s">
        <v>19</v>
      </c>
      <c r="D11" s="249"/>
      <c r="E11" s="112">
        <v>730151</v>
      </c>
      <c r="H11" s="182"/>
    </row>
    <row r="12" spans="1:9" ht="20.100000000000001" customHeight="1">
      <c r="A12" s="246"/>
      <c r="B12" s="247"/>
      <c r="C12" s="250" t="s">
        <v>26</v>
      </c>
      <c r="D12" s="251"/>
      <c r="E12" s="175">
        <v>87111274</v>
      </c>
      <c r="H12" s="10" t="s">
        <v>236</v>
      </c>
    </row>
    <row r="13" spans="1:9" ht="19.5" customHeight="1">
      <c r="A13" s="246"/>
      <c r="B13" s="230" t="s">
        <v>72</v>
      </c>
      <c r="C13" s="252" t="s">
        <v>73</v>
      </c>
      <c r="D13" s="113" t="s">
        <v>74</v>
      </c>
      <c r="E13" s="112">
        <v>1782926</v>
      </c>
      <c r="H13" s="10" t="s">
        <v>238</v>
      </c>
    </row>
    <row r="14" spans="1:9" ht="19.5" customHeight="1">
      <c r="A14" s="246"/>
      <c r="B14" s="231"/>
      <c r="C14" s="253"/>
      <c r="D14" s="113" t="s">
        <v>110</v>
      </c>
      <c r="E14" s="112">
        <v>26001</v>
      </c>
      <c r="H14" s="10" t="s">
        <v>241</v>
      </c>
    </row>
    <row r="15" spans="1:9" ht="19.5" customHeight="1">
      <c r="A15" s="246"/>
      <c r="B15" s="231"/>
      <c r="C15" s="254"/>
      <c r="D15" s="114" t="s">
        <v>59</v>
      </c>
      <c r="E15" s="175">
        <f>SUM(E13:E14)</f>
        <v>1808927</v>
      </c>
    </row>
    <row r="16" spans="1:9" ht="19.5" customHeight="1">
      <c r="A16" s="246"/>
      <c r="B16" s="231"/>
      <c r="C16" s="252" t="s">
        <v>75</v>
      </c>
      <c r="D16" s="113" t="s">
        <v>74</v>
      </c>
      <c r="E16" s="112">
        <v>28203297</v>
      </c>
      <c r="H16" s="10" t="s">
        <v>240</v>
      </c>
    </row>
    <row r="17" spans="1:8" ht="19.5" customHeight="1">
      <c r="A17" s="246"/>
      <c r="B17" s="231"/>
      <c r="C17" s="253"/>
      <c r="D17" s="113" t="s">
        <v>110</v>
      </c>
      <c r="E17" s="112">
        <v>10451681</v>
      </c>
      <c r="H17" s="10" t="s">
        <v>242</v>
      </c>
    </row>
    <row r="18" spans="1:8" ht="19.5" customHeight="1">
      <c r="A18" s="246"/>
      <c r="B18" s="231"/>
      <c r="C18" s="254"/>
      <c r="D18" s="114" t="s">
        <v>59</v>
      </c>
      <c r="E18" s="175">
        <f>SUM(E16:E17)</f>
        <v>38654978</v>
      </c>
    </row>
    <row r="19" spans="1:8" ht="19.5" customHeight="1">
      <c r="A19" s="246"/>
      <c r="B19" s="231"/>
      <c r="C19" s="253" t="s">
        <v>113</v>
      </c>
      <c r="D19" s="113" t="s">
        <v>74</v>
      </c>
      <c r="E19" s="112">
        <v>6880923</v>
      </c>
      <c r="F19" s="32"/>
      <c r="H19" s="10" t="s">
        <v>239</v>
      </c>
    </row>
    <row r="20" spans="1:8" ht="19.5" customHeight="1">
      <c r="A20" s="246"/>
      <c r="B20" s="231"/>
      <c r="C20" s="253"/>
      <c r="D20" s="113" t="s">
        <v>110</v>
      </c>
      <c r="E20" s="112">
        <v>33021</v>
      </c>
      <c r="F20" s="32"/>
      <c r="H20" s="10" t="s">
        <v>243</v>
      </c>
    </row>
    <row r="21" spans="1:8" ht="19.5" customHeight="1">
      <c r="A21" s="246"/>
      <c r="B21" s="231"/>
      <c r="C21" s="254"/>
      <c r="D21" s="114" t="s">
        <v>59</v>
      </c>
      <c r="E21" s="167">
        <f>SUM(E19:E20)</f>
        <v>6913944</v>
      </c>
    </row>
    <row r="22" spans="1:8" ht="20.100000000000001" customHeight="1">
      <c r="A22" s="246"/>
      <c r="B22" s="232"/>
      <c r="C22" s="255" t="s">
        <v>26</v>
      </c>
      <c r="D22" s="256"/>
      <c r="E22" s="167">
        <f>SUM(E15,E18,E21)</f>
        <v>47377849</v>
      </c>
    </row>
    <row r="23" spans="1:8" ht="20.100000000000001" customHeight="1">
      <c r="A23" s="246"/>
      <c r="B23" s="233" t="s">
        <v>3</v>
      </c>
      <c r="C23" s="234"/>
      <c r="D23" s="235"/>
      <c r="E23" s="167">
        <f>E12+E22</f>
        <v>134489123</v>
      </c>
    </row>
    <row r="24" spans="1:8" ht="30.75" hidden="1" customHeight="1" outlineLevel="1">
      <c r="A24" s="242" t="s">
        <v>221</v>
      </c>
      <c r="B24" s="115" t="s">
        <v>112</v>
      </c>
      <c r="C24" s="116" t="s">
        <v>75</v>
      </c>
      <c r="D24" s="113" t="s">
        <v>110</v>
      </c>
      <c r="E24" s="112">
        <v>10320</v>
      </c>
    </row>
    <row r="25" spans="1:8" ht="20.100000000000001" hidden="1" customHeight="1" outlineLevel="1">
      <c r="A25" s="243"/>
      <c r="B25" s="233" t="s">
        <v>3</v>
      </c>
      <c r="C25" s="234"/>
      <c r="D25" s="235"/>
      <c r="E25" s="167">
        <f>E24</f>
        <v>10320</v>
      </c>
    </row>
    <row r="26" spans="1:8" ht="30.75" customHeight="1" collapsed="1">
      <c r="A26" s="242" t="s">
        <v>111</v>
      </c>
      <c r="B26" s="115" t="s">
        <v>112</v>
      </c>
      <c r="C26" s="116" t="s">
        <v>141</v>
      </c>
      <c r="D26" s="135" t="s">
        <v>74</v>
      </c>
      <c r="E26" s="112">
        <v>16415</v>
      </c>
      <c r="H26" s="10" t="s">
        <v>244</v>
      </c>
    </row>
    <row r="27" spans="1:8" ht="20.100000000000001" customHeight="1">
      <c r="A27" s="243"/>
      <c r="B27" s="233" t="s">
        <v>3</v>
      </c>
      <c r="C27" s="234"/>
      <c r="D27" s="235"/>
      <c r="E27" s="167">
        <f>E26</f>
        <v>16415</v>
      </c>
    </row>
    <row r="28" spans="1:8" ht="15" customHeight="1"/>
    <row r="29" spans="1:8" ht="20.100000000000001" customHeight="1">
      <c r="A29" s="10" t="s">
        <v>76</v>
      </c>
      <c r="G29" s="11" t="s">
        <v>16</v>
      </c>
    </row>
    <row r="30" spans="1:8" ht="20.100000000000001" customHeight="1">
      <c r="A30" s="240" t="s">
        <v>9</v>
      </c>
      <c r="B30" s="241"/>
      <c r="C30" s="240" t="s">
        <v>58</v>
      </c>
      <c r="D30" s="240" t="s">
        <v>77</v>
      </c>
      <c r="E30" s="241"/>
      <c r="F30" s="241"/>
      <c r="G30" s="241"/>
    </row>
    <row r="31" spans="1:8" ht="20.100000000000001" customHeight="1">
      <c r="A31" s="241"/>
      <c r="B31" s="241"/>
      <c r="C31" s="241"/>
      <c r="D31" s="51" t="s">
        <v>72</v>
      </c>
      <c r="E31" s="51" t="s">
        <v>78</v>
      </c>
      <c r="F31" s="51" t="s">
        <v>79</v>
      </c>
      <c r="G31" s="51" t="s">
        <v>19</v>
      </c>
    </row>
    <row r="32" spans="1:8" s="118" customFormat="1" ht="20.100000000000001" customHeight="1">
      <c r="A32" s="236" t="s">
        <v>80</v>
      </c>
      <c r="B32" s="237"/>
      <c r="C32" s="117">
        <v>129359602</v>
      </c>
      <c r="D32" s="117">
        <f>+D36-D33</f>
        <v>45573365</v>
      </c>
      <c r="E32" s="117">
        <f>E36-E33</f>
        <v>4205539</v>
      </c>
      <c r="F32" s="117">
        <f>C32-D32-E32-G32</f>
        <v>64313375</v>
      </c>
      <c r="G32" s="117">
        <v>15267323</v>
      </c>
    </row>
    <row r="33" spans="1:7" s="118" customFormat="1" ht="20.100000000000001" customHeight="1">
      <c r="A33" s="236" t="s">
        <v>81</v>
      </c>
      <c r="B33" s="237"/>
      <c r="C33" s="117">
        <v>9654303</v>
      </c>
      <c r="D33" s="117">
        <f>E15+E26</f>
        <v>1825342</v>
      </c>
      <c r="E33" s="117">
        <f>C33-D33</f>
        <v>7828961</v>
      </c>
      <c r="F33" s="192" t="s">
        <v>108</v>
      </c>
      <c r="G33" s="192" t="s">
        <v>108</v>
      </c>
    </row>
    <row r="34" spans="1:7" s="118" customFormat="1" ht="20.100000000000001" customHeight="1">
      <c r="A34" s="236" t="s">
        <v>82</v>
      </c>
      <c r="B34" s="237"/>
      <c r="C34" s="117">
        <v>3480198</v>
      </c>
      <c r="D34" s="191" t="s">
        <v>108</v>
      </c>
      <c r="E34" s="191" t="s">
        <v>108</v>
      </c>
      <c r="F34" s="117">
        <f>+C34</f>
        <v>3480198</v>
      </c>
      <c r="G34" s="191" t="s">
        <v>108</v>
      </c>
    </row>
    <row r="35" spans="1:7" s="118" customFormat="1" ht="20.100000000000001" customHeight="1">
      <c r="A35" s="236" t="s">
        <v>19</v>
      </c>
      <c r="B35" s="237"/>
      <c r="C35" s="191" t="s">
        <v>8</v>
      </c>
      <c r="D35" s="191" t="s">
        <v>8</v>
      </c>
      <c r="E35" s="191" t="s">
        <v>108</v>
      </c>
      <c r="F35" s="191" t="s">
        <v>8</v>
      </c>
      <c r="G35" s="191" t="s">
        <v>8</v>
      </c>
    </row>
    <row r="36" spans="1:7" s="118" customFormat="1" ht="20.100000000000001" customHeight="1">
      <c r="A36" s="238" t="s">
        <v>3</v>
      </c>
      <c r="B36" s="239"/>
      <c r="C36" s="117">
        <f>SUM(C32:C35)</f>
        <v>142494103</v>
      </c>
      <c r="D36" s="117">
        <f>SUM(E22,E25,E27)-5877</f>
        <v>47398707</v>
      </c>
      <c r="E36" s="117">
        <v>12034500</v>
      </c>
      <c r="F36" s="117">
        <f>F32+F34</f>
        <v>67793573</v>
      </c>
      <c r="G36" s="117">
        <f>+G32</f>
        <v>15267323</v>
      </c>
    </row>
    <row r="37" spans="1:7">
      <c r="C37" s="118"/>
      <c r="D37" s="118"/>
      <c r="E37" s="118"/>
      <c r="F37" s="118"/>
      <c r="G37" s="118"/>
    </row>
    <row r="38" spans="1:7">
      <c r="C38" s="118"/>
      <c r="D38" s="118"/>
      <c r="E38" s="118"/>
      <c r="F38" s="118"/>
      <c r="G38" s="118"/>
    </row>
  </sheetData>
  <mergeCells count="30">
    <mergeCell ref="C3:D3"/>
    <mergeCell ref="A4:A23"/>
    <mergeCell ref="B4:B1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C15"/>
    <mergeCell ref="C16:C18"/>
    <mergeCell ref="C19:C21"/>
    <mergeCell ref="C22:D22"/>
    <mergeCell ref="B13:B22"/>
    <mergeCell ref="B25:D25"/>
    <mergeCell ref="A34:B34"/>
    <mergeCell ref="A35:B35"/>
    <mergeCell ref="A36:B36"/>
    <mergeCell ref="B23:D23"/>
    <mergeCell ref="A30:B31"/>
    <mergeCell ref="C30:C31"/>
    <mergeCell ref="D30:G30"/>
    <mergeCell ref="A32:B32"/>
    <mergeCell ref="A33:B33"/>
    <mergeCell ref="A24:A25"/>
    <mergeCell ref="A26:A27"/>
    <mergeCell ref="B27:D27"/>
  </mergeCells>
  <phoneticPr fontId="36"/>
  <pageMargins left="0.70866141732283472" right="0.70866141732283472" top="0.74803149606299213" bottom="0.74803149606299213" header="0.31496062992125984" footer="0.31496062992125984"/>
  <pageSetup paperSize="9" scale="9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有形固定資産明細・行政目的別明細</vt:lpstr>
      <vt:lpstr>投資及び出資金の明細</vt:lpstr>
      <vt:lpstr>基金の明細</vt:lpstr>
      <vt:lpstr>貸付金の明細</vt:lpstr>
      <vt:lpstr>長期延滞債権の明細、未収金の明細</vt:lpstr>
      <vt:lpstr>地方債等の明細</vt:lpstr>
      <vt:lpstr>引当金の明細</vt:lpstr>
      <vt:lpstr>補助金等の明細</vt:lpstr>
      <vt:lpstr>財源の明細</vt:lpstr>
      <vt:lpstr>資金の明細</vt:lpstr>
      <vt:lpstr>基金の明細!Print_Area</vt:lpstr>
      <vt:lpstr>財源の明細!Print_Area</vt:lpstr>
      <vt:lpstr>資金の明細!Print_Area</vt:lpstr>
      <vt:lpstr>貸付金の明細!Print_Area</vt:lpstr>
      <vt:lpstr>地方債等の明細!Print_Area</vt:lpstr>
      <vt:lpstr>'長期延滞債権の明細、未収金の明細'!Print_Area</vt:lpstr>
      <vt:lpstr>補助金等の明細!Print_Area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</dc:creator>
  <cp:lastModifiedBy>奈良市役所</cp:lastModifiedBy>
  <cp:lastPrinted>2024-10-07T02:46:37Z</cp:lastPrinted>
  <dcterms:created xsi:type="dcterms:W3CDTF">2015-03-17T01:58:09Z</dcterms:created>
  <dcterms:modified xsi:type="dcterms:W3CDTF">2025-03-31T01:57:38Z</dcterms:modified>
</cp:coreProperties>
</file>