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js-fil001.nara.local\共有\300200障がい福祉課\療育係\28　　地域生活支援事業\11 てびき\事業所向け請求様式・マニュアル\"/>
    </mc:Choice>
  </mc:AlternateContent>
  <xr:revisionPtr revIDLastSave="0" documentId="13_ncr:1_{0BE022AF-8A19-4184-8039-588AC9EB021F}" xr6:coauthVersionLast="47" xr6:coauthVersionMax="47" xr10:uidLastSave="{00000000-0000-0000-0000-000000000000}"/>
  <workbookProtection workbookAlgorithmName="SHA-512" workbookHashValue="KgTUgh1VF7+/uYshUcltaDl7hvFBvQvmHx+ytJ0525stjfKLHTqeafVhafi2Uv/b5TGV9QrLRPtf3mU6NNS23Q==" workbookSaltValue="Kpf+HvaxO5BjNl7tQG6dTA==" workbookSpinCount="100000" lockStructure="1"/>
  <bookViews>
    <workbookView xWindow="-120" yWindow="-120" windowWidth="20730" windowHeight="11160" xr2:uid="{00000000-000D-0000-FFFF-FFFF00000000}"/>
  </bookViews>
  <sheets>
    <sheet name="提出先" sheetId="231" r:id="rId1"/>
    <sheet name="事業所情報" sheetId="10" r:id="rId2"/>
    <sheet name="利用者情報" sheetId="8" r:id="rId3"/>
    <sheet name="請求書" sheetId="11" r:id="rId4"/>
    <sheet name="明細書" sheetId="36" r:id="rId5"/>
    <sheet name="例" sheetId="37" r:id="rId6"/>
    <sheet name="1" sheetId="168" r:id="rId7"/>
    <sheet name="2" sheetId="232" r:id="rId8"/>
    <sheet name="3" sheetId="233" r:id="rId9"/>
    <sheet name="4" sheetId="234" r:id="rId10"/>
    <sheet name="5" sheetId="235" r:id="rId11"/>
    <sheet name="6" sheetId="236" r:id="rId12"/>
    <sheet name="7" sheetId="237" r:id="rId13"/>
    <sheet name="8" sheetId="238" r:id="rId14"/>
    <sheet name="9" sheetId="239" r:id="rId15"/>
    <sheet name="10" sheetId="240" r:id="rId16"/>
    <sheet name="目的リスト" sheetId="34" state="hidden" r:id="rId17"/>
    <sheet name="明細元" sheetId="20" state="hidden" r:id="rId18"/>
    <sheet name="サービス費" sheetId="13" state="hidden" r:id="rId19"/>
  </sheets>
  <definedNames>
    <definedName name="_xlnm._FilterDatabase" localSheetId="2" hidden="1">利用者情報!$A$6:$Z$6</definedName>
    <definedName name="_xlnm.Print_Area" localSheetId="6">'1'!$A$1:$AS$215</definedName>
    <definedName name="_xlnm.Print_Area" localSheetId="15">'10'!$A$1:$AS$215</definedName>
    <definedName name="_xlnm.Print_Area" localSheetId="7">'2'!$A$1:$AS$215</definedName>
    <definedName name="_xlnm.Print_Area" localSheetId="8">'3'!$A$1:$AS$215</definedName>
    <definedName name="_xlnm.Print_Area" localSheetId="9">'4'!$A$1:$AS$215</definedName>
    <definedName name="_xlnm.Print_Area" localSheetId="10">'5'!$A$1:$AS$215</definedName>
    <definedName name="_xlnm.Print_Area" localSheetId="11">'6'!$A$1:$AS$215</definedName>
    <definedName name="_xlnm.Print_Area" localSheetId="12">'7'!$A$1:$AS$215</definedName>
    <definedName name="_xlnm.Print_Area" localSheetId="13">'8'!$A$1:$AS$215</definedName>
    <definedName name="_xlnm.Print_Area" localSheetId="14">'9'!$A$1:$AS$215</definedName>
    <definedName name="_xlnm.Print_Area" localSheetId="1">事業所情報!$A$1:$B$12</definedName>
    <definedName name="_xlnm.Print_Area" localSheetId="3">請求書!$A$1:$AM$56</definedName>
    <definedName name="_xlnm.Print_Area" localSheetId="0">提出先!$A$1:$E$16</definedName>
    <definedName name="_xlnm.Print_Area" localSheetId="4">明細書!$A$1:$AM$35</definedName>
    <definedName name="_xlnm.Print_Area" localSheetId="2">利用者情報!$A$1:$AB$17</definedName>
    <definedName name="_xlnm.Print_Area" localSheetId="5">例!$A$1:$BA$43</definedName>
    <definedName name="_xlnm.Print_Titles" localSheetId="4">明細書!$8:$13</definedName>
    <definedName name="_xlnm.Print_Titles" localSheetId="2">利用者情報!$5:$6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212" i="240" l="1"/>
  <c r="AW212" i="240"/>
  <c r="Z212" i="240"/>
  <c r="AC212" i="240" s="1"/>
  <c r="D212" i="240"/>
  <c r="AX210" i="240"/>
  <c r="AW210" i="240"/>
  <c r="Z210" i="240"/>
  <c r="AC210" i="240" s="1"/>
  <c r="D210" i="240"/>
  <c r="AX208" i="240"/>
  <c r="AW208" i="240"/>
  <c r="Z208" i="240"/>
  <c r="AC208" i="240" s="1"/>
  <c r="BA208" i="240" s="1"/>
  <c r="D208" i="240"/>
  <c r="AX206" i="240"/>
  <c r="AW206" i="240"/>
  <c r="Z206" i="240"/>
  <c r="AC206" i="240" s="1"/>
  <c r="BA206" i="240" s="1"/>
  <c r="D206" i="240"/>
  <c r="AX204" i="240"/>
  <c r="AW204" i="240"/>
  <c r="Z204" i="240"/>
  <c r="AC204" i="240" s="1"/>
  <c r="BA204" i="240" s="1"/>
  <c r="D204" i="240"/>
  <c r="AX202" i="240"/>
  <c r="AW202" i="240"/>
  <c r="Z202" i="240"/>
  <c r="AC202" i="240" s="1"/>
  <c r="D202" i="240"/>
  <c r="AX200" i="240"/>
  <c r="AW200" i="240"/>
  <c r="AC200" i="240"/>
  <c r="BA200" i="240" s="1"/>
  <c r="Z200" i="240"/>
  <c r="D200" i="240"/>
  <c r="AX198" i="240"/>
  <c r="AW198" i="240"/>
  <c r="Z198" i="240"/>
  <c r="AC198" i="240" s="1"/>
  <c r="D198" i="240"/>
  <c r="AX196" i="240"/>
  <c r="AW196" i="240"/>
  <c r="AC196" i="240"/>
  <c r="AY196" i="240" s="1"/>
  <c r="AZ196" i="240" s="1"/>
  <c r="Z196" i="240"/>
  <c r="D196" i="240"/>
  <c r="AX194" i="240"/>
  <c r="AW194" i="240"/>
  <c r="Z194" i="240"/>
  <c r="AC194" i="240" s="1"/>
  <c r="D194" i="240"/>
  <c r="AX192" i="240"/>
  <c r="AW192" i="240"/>
  <c r="Z192" i="240"/>
  <c r="AC192" i="240" s="1"/>
  <c r="BA192" i="240" s="1"/>
  <c r="D192" i="240"/>
  <c r="AX190" i="240"/>
  <c r="AW190" i="240"/>
  <c r="Z190" i="240"/>
  <c r="AC190" i="240" s="1"/>
  <c r="BA190" i="240" s="1"/>
  <c r="D190" i="240"/>
  <c r="AX188" i="240"/>
  <c r="AW188" i="240"/>
  <c r="Z188" i="240"/>
  <c r="AC188" i="240" s="1"/>
  <c r="BA188" i="240" s="1"/>
  <c r="D188" i="240"/>
  <c r="AX186" i="240"/>
  <c r="AW186" i="240"/>
  <c r="Z186" i="240"/>
  <c r="AC186" i="240" s="1"/>
  <c r="D186" i="240"/>
  <c r="AX184" i="240"/>
  <c r="AW184" i="240"/>
  <c r="Z184" i="240"/>
  <c r="AC184" i="240" s="1"/>
  <c r="D184" i="240"/>
  <c r="AX169" i="240"/>
  <c r="AW169" i="240"/>
  <c r="Z169" i="240"/>
  <c r="AC169" i="240" s="1"/>
  <c r="BA169" i="240" s="1"/>
  <c r="D169" i="240"/>
  <c r="AX167" i="240"/>
  <c r="AW167" i="240"/>
  <c r="AC167" i="240"/>
  <c r="BA167" i="240" s="1"/>
  <c r="Z167" i="240"/>
  <c r="D167" i="240"/>
  <c r="AX165" i="240"/>
  <c r="AW165" i="240"/>
  <c r="AC165" i="240"/>
  <c r="BA165" i="240" s="1"/>
  <c r="Z165" i="240"/>
  <c r="D165" i="240"/>
  <c r="AX163" i="240"/>
  <c r="AW163" i="240"/>
  <c r="Z163" i="240"/>
  <c r="AC163" i="240" s="1"/>
  <c r="D163" i="240"/>
  <c r="AX161" i="240"/>
  <c r="AW161" i="240"/>
  <c r="Z161" i="240"/>
  <c r="AC161" i="240" s="1"/>
  <c r="D161" i="240"/>
  <c r="AX159" i="240"/>
  <c r="AW159" i="240"/>
  <c r="Z159" i="240"/>
  <c r="AC159" i="240" s="1"/>
  <c r="BA159" i="240" s="1"/>
  <c r="D159" i="240"/>
  <c r="AX157" i="240"/>
  <c r="AW157" i="240"/>
  <c r="AC157" i="240"/>
  <c r="AY157" i="240" s="1"/>
  <c r="AZ157" i="240" s="1"/>
  <c r="Z157" i="240"/>
  <c r="D157" i="240"/>
  <c r="AX155" i="240"/>
  <c r="AW155" i="240"/>
  <c r="Z155" i="240"/>
  <c r="AC155" i="240" s="1"/>
  <c r="D155" i="240"/>
  <c r="AX153" i="240"/>
  <c r="AW153" i="240"/>
  <c r="Z153" i="240"/>
  <c r="AC153" i="240" s="1"/>
  <c r="BA153" i="240" s="1"/>
  <c r="D153" i="240"/>
  <c r="AX151" i="240"/>
  <c r="AW151" i="240"/>
  <c r="Z151" i="240"/>
  <c r="AC151" i="240" s="1"/>
  <c r="BA151" i="240" s="1"/>
  <c r="D151" i="240"/>
  <c r="AX149" i="240"/>
  <c r="AW149" i="240"/>
  <c r="Z149" i="240"/>
  <c r="AC149" i="240" s="1"/>
  <c r="BA149" i="240" s="1"/>
  <c r="D149" i="240"/>
  <c r="AX147" i="240"/>
  <c r="AW147" i="240"/>
  <c r="AC147" i="240"/>
  <c r="AY147" i="240" s="1"/>
  <c r="AZ147" i="240" s="1"/>
  <c r="Z147" i="240"/>
  <c r="D147" i="240"/>
  <c r="AX145" i="240"/>
  <c r="AW145" i="240"/>
  <c r="Z145" i="240"/>
  <c r="AC145" i="240" s="1"/>
  <c r="D145" i="240"/>
  <c r="AX143" i="240"/>
  <c r="AW143" i="240"/>
  <c r="Z143" i="240"/>
  <c r="AC143" i="240" s="1"/>
  <c r="BA143" i="240" s="1"/>
  <c r="D143" i="240"/>
  <c r="AX141" i="240"/>
  <c r="AW141" i="240"/>
  <c r="AC141" i="240"/>
  <c r="AY141" i="240" s="1"/>
  <c r="AZ141" i="240" s="1"/>
  <c r="Z141" i="240"/>
  <c r="D141" i="240"/>
  <c r="AX126" i="240"/>
  <c r="AW126" i="240"/>
  <c r="Z126" i="240"/>
  <c r="AC126" i="240" s="1"/>
  <c r="BA126" i="240" s="1"/>
  <c r="D126" i="240"/>
  <c r="AX124" i="240"/>
  <c r="AW124" i="240"/>
  <c r="Z124" i="240"/>
  <c r="AC124" i="240" s="1"/>
  <c r="AY124" i="240" s="1"/>
  <c r="AZ124" i="240" s="1"/>
  <c r="D124" i="240"/>
  <c r="AX122" i="240"/>
  <c r="AW122" i="240"/>
  <c r="Z122" i="240"/>
  <c r="AC122" i="240" s="1"/>
  <c r="D122" i="240"/>
  <c r="AX120" i="240"/>
  <c r="AW120" i="240"/>
  <c r="Z120" i="240"/>
  <c r="AC120" i="240" s="1"/>
  <c r="BA120" i="240" s="1"/>
  <c r="D120" i="240"/>
  <c r="AX118" i="240"/>
  <c r="AW118" i="240"/>
  <c r="Z118" i="240"/>
  <c r="AC118" i="240" s="1"/>
  <c r="D118" i="240"/>
  <c r="AX116" i="240"/>
  <c r="AW116" i="240"/>
  <c r="Z116" i="240"/>
  <c r="AC116" i="240" s="1"/>
  <c r="D116" i="240"/>
  <c r="AX114" i="240"/>
  <c r="AW114" i="240"/>
  <c r="Z114" i="240"/>
  <c r="AC114" i="240" s="1"/>
  <c r="BA114" i="240" s="1"/>
  <c r="D114" i="240"/>
  <c r="AX112" i="240"/>
  <c r="AW112" i="240"/>
  <c r="Z112" i="240"/>
  <c r="AC112" i="240" s="1"/>
  <c r="BA112" i="240" s="1"/>
  <c r="D112" i="240"/>
  <c r="AX110" i="240"/>
  <c r="AW110" i="240"/>
  <c r="AC110" i="240"/>
  <c r="BA110" i="240" s="1"/>
  <c r="Z110" i="240"/>
  <c r="D110" i="240"/>
  <c r="AX108" i="240"/>
  <c r="AW108" i="240"/>
  <c r="Z108" i="240"/>
  <c r="AC108" i="240" s="1"/>
  <c r="D108" i="240"/>
  <c r="AX106" i="240"/>
  <c r="AW106" i="240"/>
  <c r="Z106" i="240"/>
  <c r="AC106" i="240" s="1"/>
  <c r="D106" i="240"/>
  <c r="AX104" i="240"/>
  <c r="AW104" i="240"/>
  <c r="Z104" i="240"/>
  <c r="AC104" i="240" s="1"/>
  <c r="BA104" i="240" s="1"/>
  <c r="D104" i="240"/>
  <c r="AX102" i="240"/>
  <c r="AW102" i="240"/>
  <c r="Z102" i="240"/>
  <c r="AC102" i="240" s="1"/>
  <c r="D102" i="240"/>
  <c r="AX100" i="240"/>
  <c r="AW100" i="240"/>
  <c r="Z100" i="240"/>
  <c r="AC100" i="240" s="1"/>
  <c r="D100" i="240"/>
  <c r="AX98" i="240"/>
  <c r="AW98" i="240"/>
  <c r="Z98" i="240"/>
  <c r="AC98" i="240" s="1"/>
  <c r="BA98" i="240" s="1"/>
  <c r="D98" i="240"/>
  <c r="AX83" i="240"/>
  <c r="AW83" i="240"/>
  <c r="Z83" i="240"/>
  <c r="AC83" i="240" s="1"/>
  <c r="D83" i="240"/>
  <c r="AX81" i="240"/>
  <c r="AW81" i="240"/>
  <c r="Z81" i="240"/>
  <c r="AC81" i="240" s="1"/>
  <c r="BA81" i="240" s="1"/>
  <c r="D81" i="240"/>
  <c r="AX79" i="240"/>
  <c r="AW79" i="240"/>
  <c r="Z79" i="240"/>
  <c r="AC79" i="240" s="1"/>
  <c r="AY79" i="240" s="1"/>
  <c r="AZ79" i="240" s="1"/>
  <c r="D79" i="240"/>
  <c r="AX77" i="240"/>
  <c r="AW77" i="240"/>
  <c r="Z77" i="240"/>
  <c r="AC77" i="240" s="1"/>
  <c r="D77" i="240"/>
  <c r="AY75" i="240"/>
  <c r="AZ75" i="240" s="1"/>
  <c r="AX75" i="240"/>
  <c r="AW75" i="240"/>
  <c r="Z75" i="240"/>
  <c r="AC75" i="240" s="1"/>
  <c r="BA75" i="240" s="1"/>
  <c r="D75" i="240"/>
  <c r="AX73" i="240"/>
  <c r="AW73" i="240"/>
  <c r="Z73" i="240"/>
  <c r="AC73" i="240" s="1"/>
  <c r="BA73" i="240" s="1"/>
  <c r="D73" i="240"/>
  <c r="AX71" i="240"/>
  <c r="AW71" i="240"/>
  <c r="Z71" i="240"/>
  <c r="AC71" i="240" s="1"/>
  <c r="BA71" i="240" s="1"/>
  <c r="D71" i="240"/>
  <c r="AX69" i="240"/>
  <c r="AW69" i="240"/>
  <c r="Z69" i="240"/>
  <c r="AC69" i="240" s="1"/>
  <c r="D69" i="240"/>
  <c r="AX67" i="240"/>
  <c r="AW67" i="240"/>
  <c r="Z67" i="240"/>
  <c r="AC67" i="240" s="1"/>
  <c r="D67" i="240"/>
  <c r="AY65" i="240"/>
  <c r="AZ65" i="240" s="1"/>
  <c r="AX65" i="240"/>
  <c r="AW65" i="240"/>
  <c r="Z65" i="240"/>
  <c r="AC65" i="240" s="1"/>
  <c r="BA65" i="240" s="1"/>
  <c r="D65" i="240"/>
  <c r="AX63" i="240"/>
  <c r="AW63" i="240"/>
  <c r="Z63" i="240"/>
  <c r="AC63" i="240" s="1"/>
  <c r="AY63" i="240" s="1"/>
  <c r="AZ63" i="240" s="1"/>
  <c r="D63" i="240"/>
  <c r="AX61" i="240"/>
  <c r="AW61" i="240"/>
  <c r="Z61" i="240"/>
  <c r="AC61" i="240" s="1"/>
  <c r="D61" i="240"/>
  <c r="AX59" i="240"/>
  <c r="AW59" i="240"/>
  <c r="Z59" i="240"/>
  <c r="AC59" i="240" s="1"/>
  <c r="BA59" i="240" s="1"/>
  <c r="D59" i="240"/>
  <c r="AX57" i="240"/>
  <c r="AW57" i="240"/>
  <c r="Z57" i="240"/>
  <c r="AC57" i="240" s="1"/>
  <c r="BA57" i="240" s="1"/>
  <c r="D57" i="240"/>
  <c r="AX55" i="240"/>
  <c r="AW55" i="240"/>
  <c r="Z55" i="240"/>
  <c r="AC55" i="240" s="1"/>
  <c r="BA55" i="240" s="1"/>
  <c r="D55" i="240"/>
  <c r="B45" i="240"/>
  <c r="AX40" i="240"/>
  <c r="AW40" i="240"/>
  <c r="AC40" i="240"/>
  <c r="AY40" i="240" s="1"/>
  <c r="AZ40" i="240" s="1"/>
  <c r="Z40" i="240"/>
  <c r="D40" i="240"/>
  <c r="AX38" i="240"/>
  <c r="AW38" i="240"/>
  <c r="Z38" i="240"/>
  <c r="AC38" i="240" s="1"/>
  <c r="D38" i="240"/>
  <c r="AX36" i="240"/>
  <c r="AW36" i="240"/>
  <c r="Z36" i="240"/>
  <c r="AC36" i="240" s="1"/>
  <c r="BA36" i="240" s="1"/>
  <c r="D36" i="240"/>
  <c r="AX34" i="240"/>
  <c r="AW34" i="240"/>
  <c r="Z34" i="240"/>
  <c r="AC34" i="240" s="1"/>
  <c r="D34" i="240"/>
  <c r="AX32" i="240"/>
  <c r="AW32" i="240"/>
  <c r="AC32" i="240"/>
  <c r="BA32" i="240" s="1"/>
  <c r="Z32" i="240"/>
  <c r="D32" i="240"/>
  <c r="AX30" i="240"/>
  <c r="AW30" i="240"/>
  <c r="Z30" i="240"/>
  <c r="AC30" i="240" s="1"/>
  <c r="D30" i="240"/>
  <c r="AX28" i="240"/>
  <c r="AW28" i="240"/>
  <c r="AC28" i="240"/>
  <c r="BA28" i="240" s="1"/>
  <c r="Z28" i="240"/>
  <c r="D28" i="240"/>
  <c r="AX26" i="240"/>
  <c r="AW26" i="240"/>
  <c r="Z26" i="240"/>
  <c r="AC26" i="240" s="1"/>
  <c r="BA26" i="240" s="1"/>
  <c r="D26" i="240"/>
  <c r="AX24" i="240"/>
  <c r="AW24" i="240"/>
  <c r="Z24" i="240"/>
  <c r="AC24" i="240" s="1"/>
  <c r="AY24" i="240" s="1"/>
  <c r="AZ24" i="240" s="1"/>
  <c r="D24" i="240"/>
  <c r="AX22" i="240"/>
  <c r="AW22" i="240"/>
  <c r="Z22" i="240"/>
  <c r="AC22" i="240" s="1"/>
  <c r="D22" i="240"/>
  <c r="AX20" i="240"/>
  <c r="AW20" i="240"/>
  <c r="Z20" i="240"/>
  <c r="AC20" i="240" s="1"/>
  <c r="BA20" i="240" s="1"/>
  <c r="D20" i="240"/>
  <c r="AX18" i="240"/>
  <c r="AW18" i="240"/>
  <c r="Z18" i="240"/>
  <c r="AC18" i="240" s="1"/>
  <c r="D18" i="240"/>
  <c r="AX16" i="240"/>
  <c r="AW16" i="240"/>
  <c r="Z16" i="240"/>
  <c r="AC16" i="240" s="1"/>
  <c r="BA16" i="240" s="1"/>
  <c r="D16" i="240"/>
  <c r="AX14" i="240"/>
  <c r="AW14" i="240"/>
  <c r="Z14" i="240"/>
  <c r="AC14" i="240" s="1"/>
  <c r="D14" i="240"/>
  <c r="AX12" i="240"/>
  <c r="AW12" i="240"/>
  <c r="Z12" i="240"/>
  <c r="AC12" i="240" s="1"/>
  <c r="BA12" i="240" s="1"/>
  <c r="D12" i="240"/>
  <c r="AH6" i="240"/>
  <c r="AH178" i="240" s="1"/>
  <c r="AH4" i="240"/>
  <c r="AH47" i="240" s="1"/>
  <c r="AV2" i="240"/>
  <c r="AV204" i="240" s="1"/>
  <c r="H2" i="240"/>
  <c r="H45" i="240" s="1"/>
  <c r="B2" i="240"/>
  <c r="AX212" i="239"/>
  <c r="AW212" i="239"/>
  <c r="Z212" i="239"/>
  <c r="AC212" i="239" s="1"/>
  <c r="AY212" i="239" s="1"/>
  <c r="AZ212" i="239" s="1"/>
  <c r="D212" i="239"/>
  <c r="AX210" i="239"/>
  <c r="AW210" i="239"/>
  <c r="Z210" i="239"/>
  <c r="AC210" i="239" s="1"/>
  <c r="D210" i="239"/>
  <c r="AX208" i="239"/>
  <c r="AW208" i="239"/>
  <c r="Z208" i="239"/>
  <c r="AC208" i="239" s="1"/>
  <c r="D208" i="239"/>
  <c r="AX206" i="239"/>
  <c r="AW206" i="239"/>
  <c r="Z206" i="239"/>
  <c r="AC206" i="239" s="1"/>
  <c r="D206" i="239"/>
  <c r="AY204" i="239"/>
  <c r="AZ204" i="239" s="1"/>
  <c r="AX204" i="239"/>
  <c r="AW204" i="239"/>
  <c r="Z204" i="239"/>
  <c r="AC204" i="239" s="1"/>
  <c r="BA204" i="239" s="1"/>
  <c r="D204" i="239"/>
  <c r="AX202" i="239"/>
  <c r="AW202" i="239"/>
  <c r="Z202" i="239"/>
  <c r="AC202" i="239" s="1"/>
  <c r="D202" i="239"/>
  <c r="AX200" i="239"/>
  <c r="AW200" i="239"/>
  <c r="Z200" i="239"/>
  <c r="AC200" i="239" s="1"/>
  <c r="BA200" i="239" s="1"/>
  <c r="D200" i="239"/>
  <c r="AX198" i="239"/>
  <c r="AW198" i="239"/>
  <c r="Z198" i="239"/>
  <c r="AC198" i="239" s="1"/>
  <c r="D198" i="239"/>
  <c r="AX196" i="239"/>
  <c r="AW196" i="239"/>
  <c r="AC196" i="239"/>
  <c r="AY196" i="239" s="1"/>
  <c r="AZ196" i="239" s="1"/>
  <c r="Z196" i="239"/>
  <c r="D196" i="239"/>
  <c r="AX194" i="239"/>
  <c r="AW194" i="239"/>
  <c r="Z194" i="239"/>
  <c r="AC194" i="239" s="1"/>
  <c r="D194" i="239"/>
  <c r="AX192" i="239"/>
  <c r="AW192" i="239"/>
  <c r="Z192" i="239"/>
  <c r="AC192" i="239" s="1"/>
  <c r="BA192" i="239" s="1"/>
  <c r="D192" i="239"/>
  <c r="AX190" i="239"/>
  <c r="AW190" i="239"/>
  <c r="Z190" i="239"/>
  <c r="AC190" i="239" s="1"/>
  <c r="D190" i="239"/>
  <c r="AX188" i="239"/>
  <c r="AW188" i="239"/>
  <c r="Z188" i="239"/>
  <c r="AC188" i="239" s="1"/>
  <c r="BA188" i="239" s="1"/>
  <c r="D188" i="239"/>
  <c r="AX186" i="239"/>
  <c r="AW186" i="239"/>
  <c r="Z186" i="239"/>
  <c r="AC186" i="239" s="1"/>
  <c r="D186" i="239"/>
  <c r="AX184" i="239"/>
  <c r="AW184" i="239"/>
  <c r="AC184" i="239"/>
  <c r="BA184" i="239" s="1"/>
  <c r="Z184" i="239"/>
  <c r="D184" i="239"/>
  <c r="AX169" i="239"/>
  <c r="AW169" i="239"/>
  <c r="AC169" i="239"/>
  <c r="BA169" i="239" s="1"/>
  <c r="Z169" i="239"/>
  <c r="D169" i="239"/>
  <c r="AX167" i="239"/>
  <c r="AW167" i="239"/>
  <c r="Z167" i="239"/>
  <c r="AC167" i="239" s="1"/>
  <c r="D167" i="239"/>
  <c r="AX165" i="239"/>
  <c r="AW165" i="239"/>
  <c r="Z165" i="239"/>
  <c r="AC165" i="239" s="1"/>
  <c r="BA165" i="239" s="1"/>
  <c r="D165" i="239"/>
  <c r="AX163" i="239"/>
  <c r="AW163" i="239"/>
  <c r="Z163" i="239"/>
  <c r="AC163" i="239" s="1"/>
  <c r="D163" i="239"/>
  <c r="AX161" i="239"/>
  <c r="AW161" i="239"/>
  <c r="AC161" i="239"/>
  <c r="BA161" i="239" s="1"/>
  <c r="Z161" i="239"/>
  <c r="D161" i="239"/>
  <c r="AX159" i="239"/>
  <c r="AW159" i="239"/>
  <c r="Z159" i="239"/>
  <c r="AC159" i="239" s="1"/>
  <c r="D159" i="239"/>
  <c r="AX157" i="239"/>
  <c r="AW157" i="239"/>
  <c r="AC157" i="239"/>
  <c r="AY157" i="239" s="1"/>
  <c r="AZ157" i="239" s="1"/>
  <c r="Z157" i="239"/>
  <c r="D157" i="239"/>
  <c r="AX155" i="239"/>
  <c r="AW155" i="239"/>
  <c r="Z155" i="239"/>
  <c r="AC155" i="239" s="1"/>
  <c r="D155" i="239"/>
  <c r="AX153" i="239"/>
  <c r="AW153" i="239"/>
  <c r="Z153" i="239"/>
  <c r="AC153" i="239" s="1"/>
  <c r="D153" i="239"/>
  <c r="AX151" i="239"/>
  <c r="AW151" i="239"/>
  <c r="Z151" i="239"/>
  <c r="AC151" i="239" s="1"/>
  <c r="D151" i="239"/>
  <c r="AX149" i="239"/>
  <c r="AW149" i="239"/>
  <c r="Z149" i="239"/>
  <c r="AC149" i="239" s="1"/>
  <c r="BA149" i="239" s="1"/>
  <c r="D149" i="239"/>
  <c r="AX147" i="239"/>
  <c r="AW147" i="239"/>
  <c r="Z147" i="239"/>
  <c r="AC147" i="239" s="1"/>
  <c r="D147" i="239"/>
  <c r="AX145" i="239"/>
  <c r="AW145" i="239"/>
  <c r="Z145" i="239"/>
  <c r="AC145" i="239" s="1"/>
  <c r="BA145" i="239" s="1"/>
  <c r="D145" i="239"/>
  <c r="AX143" i="239"/>
  <c r="AW143" i="239"/>
  <c r="Z143" i="239"/>
  <c r="AC143" i="239" s="1"/>
  <c r="D143" i="239"/>
  <c r="AX141" i="239"/>
  <c r="AW141" i="239"/>
  <c r="Z141" i="239"/>
  <c r="AC141" i="239" s="1"/>
  <c r="D141" i="239"/>
  <c r="AX126" i="239"/>
  <c r="AW126" i="239"/>
  <c r="Z126" i="239"/>
  <c r="AC126" i="239" s="1"/>
  <c r="BA126" i="239" s="1"/>
  <c r="D126" i="239"/>
  <c r="AX124" i="239"/>
  <c r="AW124" i="239"/>
  <c r="Z124" i="239"/>
  <c r="AC124" i="239" s="1"/>
  <c r="D124" i="239"/>
  <c r="AX122" i="239"/>
  <c r="AW122" i="239"/>
  <c r="AC122" i="239"/>
  <c r="BA122" i="239" s="1"/>
  <c r="Z122" i="239"/>
  <c r="D122" i="239"/>
  <c r="AX120" i="239"/>
  <c r="AW120" i="239"/>
  <c r="Z120" i="239"/>
  <c r="AC120" i="239" s="1"/>
  <c r="D120" i="239"/>
  <c r="AX118" i="239"/>
  <c r="AW118" i="239"/>
  <c r="Z118" i="239"/>
  <c r="AC118" i="239" s="1"/>
  <c r="D118" i="239"/>
  <c r="AX116" i="239"/>
  <c r="AW116" i="239"/>
  <c r="Z116" i="239"/>
  <c r="AC116" i="239" s="1"/>
  <c r="D116" i="239"/>
  <c r="AX114" i="239"/>
  <c r="AW114" i="239"/>
  <c r="AC114" i="239"/>
  <c r="BA114" i="239" s="1"/>
  <c r="Z114" i="239"/>
  <c r="D114" i="239"/>
  <c r="AX112" i="239"/>
  <c r="AW112" i="239"/>
  <c r="Z112" i="239"/>
  <c r="AC112" i="239" s="1"/>
  <c r="D112" i="239"/>
  <c r="AX110" i="239"/>
  <c r="AW110" i="239"/>
  <c r="Z110" i="239"/>
  <c r="AC110" i="239" s="1"/>
  <c r="BA110" i="239" s="1"/>
  <c r="D110" i="239"/>
  <c r="AX108" i="239"/>
  <c r="AW108" i="239"/>
  <c r="Z108" i="239"/>
  <c r="AC108" i="239" s="1"/>
  <c r="D108" i="239"/>
  <c r="AX106" i="239"/>
  <c r="AW106" i="239"/>
  <c r="AC106" i="239"/>
  <c r="BA106" i="239" s="1"/>
  <c r="Z106" i="239"/>
  <c r="D106" i="239"/>
  <c r="AX104" i="239"/>
  <c r="AW104" i="239"/>
  <c r="Z104" i="239"/>
  <c r="AC104" i="239" s="1"/>
  <c r="D104" i="239"/>
  <c r="AX102" i="239"/>
  <c r="AW102" i="239"/>
  <c r="Z102" i="239"/>
  <c r="AC102" i="239" s="1"/>
  <c r="AY102" i="239" s="1"/>
  <c r="AZ102" i="239" s="1"/>
  <c r="D102" i="239"/>
  <c r="AX100" i="239"/>
  <c r="AW100" i="239"/>
  <c r="Z100" i="239"/>
  <c r="AC100" i="239" s="1"/>
  <c r="D100" i="239"/>
  <c r="AX98" i="239"/>
  <c r="AW98" i="239"/>
  <c r="Z98" i="239"/>
  <c r="AC98" i="239" s="1"/>
  <c r="D98" i="239"/>
  <c r="AX83" i="239"/>
  <c r="AW83" i="239"/>
  <c r="Z83" i="239"/>
  <c r="AC83" i="239" s="1"/>
  <c r="D83" i="239"/>
  <c r="AX81" i="239"/>
  <c r="AW81" i="239"/>
  <c r="Z81" i="239"/>
  <c r="AC81" i="239" s="1"/>
  <c r="D81" i="239"/>
  <c r="AX79" i="239"/>
  <c r="AW79" i="239"/>
  <c r="Z79" i="239"/>
  <c r="AC79" i="239" s="1"/>
  <c r="D79" i="239"/>
  <c r="AX77" i="239"/>
  <c r="AW77" i="239"/>
  <c r="Z77" i="239"/>
  <c r="AC77" i="239" s="1"/>
  <c r="D77" i="239"/>
  <c r="AX75" i="239"/>
  <c r="AW75" i="239"/>
  <c r="AC75" i="239"/>
  <c r="BA75" i="239" s="1"/>
  <c r="Z75" i="239"/>
  <c r="D75" i="239"/>
  <c r="AX73" i="239"/>
  <c r="AW73" i="239"/>
  <c r="Z73" i="239"/>
  <c r="AC73" i="239" s="1"/>
  <c r="D73" i="239"/>
  <c r="AX71" i="239"/>
  <c r="AW71" i="239"/>
  <c r="Z71" i="239"/>
  <c r="AC71" i="239" s="1"/>
  <c r="BA71" i="239" s="1"/>
  <c r="D71" i="239"/>
  <c r="AX69" i="239"/>
  <c r="AW69" i="239"/>
  <c r="Z69" i="239"/>
  <c r="AC69" i="239" s="1"/>
  <c r="D69" i="239"/>
  <c r="AX67" i="239"/>
  <c r="AW67" i="239"/>
  <c r="Z67" i="239"/>
  <c r="AC67" i="239" s="1"/>
  <c r="D67" i="239"/>
  <c r="AX65" i="239"/>
  <c r="AW65" i="239"/>
  <c r="Z65" i="239"/>
  <c r="AC65" i="239" s="1"/>
  <c r="D65" i="239"/>
  <c r="AX63" i="239"/>
  <c r="AW63" i="239"/>
  <c r="Z63" i="239"/>
  <c r="AC63" i="239" s="1"/>
  <c r="D63" i="239"/>
  <c r="AX61" i="239"/>
  <c r="AW61" i="239"/>
  <c r="Z61" i="239"/>
  <c r="AC61" i="239" s="1"/>
  <c r="D61" i="239"/>
  <c r="AX59" i="239"/>
  <c r="AW59" i="239"/>
  <c r="AC59" i="239"/>
  <c r="BA59" i="239" s="1"/>
  <c r="Z59" i="239"/>
  <c r="D59" i="239"/>
  <c r="AX57" i="239"/>
  <c r="AW57" i="239"/>
  <c r="Z57" i="239"/>
  <c r="AC57" i="239" s="1"/>
  <c r="D57" i="239"/>
  <c r="AX55" i="239"/>
  <c r="AW55" i="239"/>
  <c r="Z55" i="239"/>
  <c r="AC55" i="239" s="1"/>
  <c r="BA55" i="239" s="1"/>
  <c r="D55" i="239"/>
  <c r="AX40" i="239"/>
  <c r="AW40" i="239"/>
  <c r="Z40" i="239"/>
  <c r="AC40" i="239" s="1"/>
  <c r="D40" i="239"/>
  <c r="AX38" i="239"/>
  <c r="AW38" i="239"/>
  <c r="Z38" i="239"/>
  <c r="AC38" i="239" s="1"/>
  <c r="D38" i="239"/>
  <c r="BA36" i="239"/>
  <c r="AX36" i="239"/>
  <c r="AW36" i="239"/>
  <c r="AC36" i="239"/>
  <c r="AY36" i="239" s="1"/>
  <c r="AZ36" i="239" s="1"/>
  <c r="Z36" i="239"/>
  <c r="D36" i="239"/>
  <c r="AX34" i="239"/>
  <c r="AW34" i="239"/>
  <c r="Z34" i="239"/>
  <c r="AC34" i="239" s="1"/>
  <c r="D34" i="239"/>
  <c r="AX32" i="239"/>
  <c r="AW32" i="239"/>
  <c r="Z32" i="239"/>
  <c r="AC32" i="239" s="1"/>
  <c r="BA32" i="239" s="1"/>
  <c r="D32" i="239"/>
  <c r="AX30" i="239"/>
  <c r="AW30" i="239"/>
  <c r="Z30" i="239"/>
  <c r="AC30" i="239" s="1"/>
  <c r="D30" i="239"/>
  <c r="AX28" i="239"/>
  <c r="AW28" i="239"/>
  <c r="Z28" i="239"/>
  <c r="AC28" i="239" s="1"/>
  <c r="D28" i="239"/>
  <c r="AX26" i="239"/>
  <c r="AW26" i="239"/>
  <c r="Z26" i="239"/>
  <c r="AC26" i="239" s="1"/>
  <c r="D26" i="239"/>
  <c r="AY24" i="239"/>
  <c r="AZ24" i="239" s="1"/>
  <c r="AX24" i="239"/>
  <c r="AW24" i="239"/>
  <c r="AC24" i="239"/>
  <c r="BA24" i="239" s="1"/>
  <c r="Z24" i="239"/>
  <c r="D24" i="239"/>
  <c r="AX22" i="239"/>
  <c r="AW22" i="239"/>
  <c r="Z22" i="239"/>
  <c r="AC22" i="239" s="1"/>
  <c r="D22" i="239"/>
  <c r="AX20" i="239"/>
  <c r="AW20" i="239"/>
  <c r="Z20" i="239"/>
  <c r="AC20" i="239" s="1"/>
  <c r="BA20" i="239" s="1"/>
  <c r="D20" i="239"/>
  <c r="AX18" i="239"/>
  <c r="AW18" i="239"/>
  <c r="Z18" i="239"/>
  <c r="AC18" i="239" s="1"/>
  <c r="D18" i="239"/>
  <c r="AX16" i="239"/>
  <c r="AW16" i="239"/>
  <c r="Z16" i="239"/>
  <c r="AC16" i="239" s="1"/>
  <c r="BA16" i="239" s="1"/>
  <c r="D16" i="239"/>
  <c r="AX14" i="239"/>
  <c r="AW14" i="239"/>
  <c r="Z14" i="239"/>
  <c r="AC14" i="239" s="1"/>
  <c r="D14" i="239"/>
  <c r="AX12" i="239"/>
  <c r="AW12" i="239"/>
  <c r="Z12" i="239"/>
  <c r="AC12" i="239" s="1"/>
  <c r="D12" i="239"/>
  <c r="AH6" i="239"/>
  <c r="AH178" i="239" s="1"/>
  <c r="AH4" i="239"/>
  <c r="AH90" i="239" s="1"/>
  <c r="AV2" i="239"/>
  <c r="AV151" i="239" s="1"/>
  <c r="H2" i="239"/>
  <c r="H88" i="239" s="1"/>
  <c r="B2" i="239"/>
  <c r="B174" i="239" s="1"/>
  <c r="AX212" i="238"/>
  <c r="AW212" i="238"/>
  <c r="Z212" i="238"/>
  <c r="AC212" i="238" s="1"/>
  <c r="AY212" i="238" s="1"/>
  <c r="AZ212" i="238" s="1"/>
  <c r="D212" i="238"/>
  <c r="AX210" i="238"/>
  <c r="AW210" i="238"/>
  <c r="Z210" i="238"/>
  <c r="AC210" i="238" s="1"/>
  <c r="D210" i="238"/>
  <c r="AX208" i="238"/>
  <c r="AW208" i="238"/>
  <c r="Z208" i="238"/>
  <c r="AC208" i="238" s="1"/>
  <c r="D208" i="238"/>
  <c r="AX206" i="238"/>
  <c r="AW206" i="238"/>
  <c r="Z206" i="238"/>
  <c r="AC206" i="238" s="1"/>
  <c r="D206" i="238"/>
  <c r="AX204" i="238"/>
  <c r="AW204" i="238"/>
  <c r="Z204" i="238"/>
  <c r="AC204" i="238" s="1"/>
  <c r="D204" i="238"/>
  <c r="AX202" i="238"/>
  <c r="AW202" i="238"/>
  <c r="Z202" i="238"/>
  <c r="AC202" i="238" s="1"/>
  <c r="D202" i="238"/>
  <c r="AX200" i="238"/>
  <c r="AW200" i="238"/>
  <c r="AC200" i="238"/>
  <c r="BA200" i="238" s="1"/>
  <c r="Z200" i="238"/>
  <c r="D200" i="238"/>
  <c r="AX198" i="238"/>
  <c r="AW198" i="238"/>
  <c r="Z198" i="238"/>
  <c r="AC198" i="238" s="1"/>
  <c r="BA198" i="238" s="1"/>
  <c r="D198" i="238"/>
  <c r="AX196" i="238"/>
  <c r="AW196" i="238"/>
  <c r="Z196" i="238"/>
  <c r="AC196" i="238" s="1"/>
  <c r="AY196" i="238" s="1"/>
  <c r="AZ196" i="238" s="1"/>
  <c r="D196" i="238"/>
  <c r="AX194" i="238"/>
  <c r="AW194" i="238"/>
  <c r="Z194" i="238"/>
  <c r="AC194" i="238" s="1"/>
  <c r="D194" i="238"/>
  <c r="AX192" i="238"/>
  <c r="AW192" i="238"/>
  <c r="Z192" i="238"/>
  <c r="AC192" i="238" s="1"/>
  <c r="D192" i="238"/>
  <c r="AX190" i="238"/>
  <c r="AW190" i="238"/>
  <c r="Z190" i="238"/>
  <c r="AC190" i="238" s="1"/>
  <c r="D190" i="238"/>
  <c r="AX188" i="238"/>
  <c r="AW188" i="238"/>
  <c r="Z188" i="238"/>
  <c r="AC188" i="238" s="1"/>
  <c r="D188" i="238"/>
  <c r="AX186" i="238"/>
  <c r="AW186" i="238"/>
  <c r="Z186" i="238"/>
  <c r="AC186" i="238" s="1"/>
  <c r="D186" i="238"/>
  <c r="AX184" i="238"/>
  <c r="AW184" i="238"/>
  <c r="Z184" i="238"/>
  <c r="AC184" i="238" s="1"/>
  <c r="BA184" i="238" s="1"/>
  <c r="D184" i="238"/>
  <c r="AX169" i="238"/>
  <c r="AW169" i="238"/>
  <c r="Z169" i="238"/>
  <c r="AC169" i="238" s="1"/>
  <c r="D169" i="238"/>
  <c r="AX167" i="238"/>
  <c r="AW167" i="238"/>
  <c r="Z167" i="238"/>
  <c r="AC167" i="238" s="1"/>
  <c r="D167" i="238"/>
  <c r="AX165" i="238"/>
  <c r="AW165" i="238"/>
  <c r="Z165" i="238"/>
  <c r="AC165" i="238" s="1"/>
  <c r="D165" i="238"/>
  <c r="AX163" i="238"/>
  <c r="AW163" i="238"/>
  <c r="Z163" i="238"/>
  <c r="AC163" i="238" s="1"/>
  <c r="D163" i="238"/>
  <c r="AX161" i="238"/>
  <c r="AW161" i="238"/>
  <c r="AC161" i="238"/>
  <c r="BA161" i="238" s="1"/>
  <c r="Z161" i="238"/>
  <c r="D161" i="238"/>
  <c r="AX159" i="238"/>
  <c r="AW159" i="238"/>
  <c r="AC159" i="238"/>
  <c r="BA159" i="238" s="1"/>
  <c r="Z159" i="238"/>
  <c r="D159" i="238"/>
  <c r="AX157" i="238"/>
  <c r="AW157" i="238"/>
  <c r="AC157" i="238"/>
  <c r="Z157" i="238"/>
  <c r="D157" i="238"/>
  <c r="AX155" i="238"/>
  <c r="AW155" i="238"/>
  <c r="Z155" i="238"/>
  <c r="AC155" i="238" s="1"/>
  <c r="D155" i="238"/>
  <c r="AX153" i="238"/>
  <c r="AW153" i="238"/>
  <c r="Z153" i="238"/>
  <c r="AC153" i="238" s="1"/>
  <c r="BA153" i="238" s="1"/>
  <c r="D153" i="238"/>
  <c r="AX151" i="238"/>
  <c r="AW151" i="238"/>
  <c r="Z151" i="238"/>
  <c r="AC151" i="238" s="1"/>
  <c r="D151" i="238"/>
  <c r="AX149" i="238"/>
  <c r="AW149" i="238"/>
  <c r="Z149" i="238"/>
  <c r="AC149" i="238" s="1"/>
  <c r="D149" i="238"/>
  <c r="AX147" i="238"/>
  <c r="AW147" i="238"/>
  <c r="Z147" i="238"/>
  <c r="AC147" i="238" s="1"/>
  <c r="D147" i="238"/>
  <c r="AX145" i="238"/>
  <c r="AW145" i="238"/>
  <c r="AC145" i="238"/>
  <c r="BA145" i="238" s="1"/>
  <c r="Z145" i="238"/>
  <c r="D145" i="238"/>
  <c r="AX143" i="238"/>
  <c r="AW143" i="238"/>
  <c r="AC143" i="238"/>
  <c r="BA143" i="238" s="1"/>
  <c r="Z143" i="238"/>
  <c r="D143" i="238"/>
  <c r="AX141" i="238"/>
  <c r="AW141" i="238"/>
  <c r="AC141" i="238"/>
  <c r="AY141" i="238" s="1"/>
  <c r="AZ141" i="238" s="1"/>
  <c r="Z141" i="238"/>
  <c r="D141" i="238"/>
  <c r="AX126" i="238"/>
  <c r="AW126" i="238"/>
  <c r="Z126" i="238"/>
  <c r="AC126" i="238" s="1"/>
  <c r="D126" i="238"/>
  <c r="AX124" i="238"/>
  <c r="AW124" i="238"/>
  <c r="Z124" i="238"/>
  <c r="AC124" i="238" s="1"/>
  <c r="D124" i="238"/>
  <c r="AX122" i="238"/>
  <c r="AW122" i="238"/>
  <c r="AC122" i="238"/>
  <c r="BA122" i="238" s="1"/>
  <c r="Z122" i="238"/>
  <c r="D122" i="238"/>
  <c r="AX120" i="238"/>
  <c r="AW120" i="238"/>
  <c r="Z120" i="238"/>
  <c r="AC120" i="238" s="1"/>
  <c r="D120" i="238"/>
  <c r="AX118" i="238"/>
  <c r="AW118" i="238"/>
  <c r="Z118" i="238"/>
  <c r="AC118" i="238" s="1"/>
  <c r="AY118" i="238" s="1"/>
  <c r="AZ118" i="238" s="1"/>
  <c r="D118" i="238"/>
  <c r="AX116" i="238"/>
  <c r="AW116" i="238"/>
  <c r="Z116" i="238"/>
  <c r="AC116" i="238" s="1"/>
  <c r="D116" i="238"/>
  <c r="AX114" i="238"/>
  <c r="AW114" i="238"/>
  <c r="AC114" i="238"/>
  <c r="BA114" i="238" s="1"/>
  <c r="Z114" i="238"/>
  <c r="D114" i="238"/>
  <c r="AX112" i="238"/>
  <c r="AW112" i="238"/>
  <c r="Z112" i="238"/>
  <c r="AC112" i="238" s="1"/>
  <c r="D112" i="238"/>
  <c r="AX110" i="238"/>
  <c r="AW110" i="238"/>
  <c r="Z110" i="238"/>
  <c r="AC110" i="238" s="1"/>
  <c r="D110" i="238"/>
  <c r="AX108" i="238"/>
  <c r="AW108" i="238"/>
  <c r="Z108" i="238"/>
  <c r="AC108" i="238" s="1"/>
  <c r="D108" i="238"/>
  <c r="AX106" i="238"/>
  <c r="AW106" i="238"/>
  <c r="AC106" i="238"/>
  <c r="BA106" i="238" s="1"/>
  <c r="Z106" i="238"/>
  <c r="D106" i="238"/>
  <c r="AX104" i="238"/>
  <c r="AW104" i="238"/>
  <c r="Z104" i="238"/>
  <c r="AC104" i="238" s="1"/>
  <c r="D104" i="238"/>
  <c r="AX102" i="238"/>
  <c r="AW102" i="238"/>
  <c r="Z102" i="238"/>
  <c r="AC102" i="238" s="1"/>
  <c r="AY102" i="238" s="1"/>
  <c r="AZ102" i="238" s="1"/>
  <c r="D102" i="238"/>
  <c r="AX100" i="238"/>
  <c r="AW100" i="238"/>
  <c r="Z100" i="238"/>
  <c r="AC100" i="238" s="1"/>
  <c r="D100" i="238"/>
  <c r="AX98" i="238"/>
  <c r="AW98" i="238"/>
  <c r="AC98" i="238"/>
  <c r="BA98" i="238" s="1"/>
  <c r="Z98" i="238"/>
  <c r="D98" i="238"/>
  <c r="AX83" i="238"/>
  <c r="AW83" i="238"/>
  <c r="AC83" i="238"/>
  <c r="BA83" i="238" s="1"/>
  <c r="Z83" i="238"/>
  <c r="D83" i="238"/>
  <c r="AX81" i="238"/>
  <c r="AW81" i="238"/>
  <c r="Z81" i="238"/>
  <c r="AC81" i="238" s="1"/>
  <c r="D81" i="238"/>
  <c r="AX79" i="238"/>
  <c r="AW79" i="238"/>
  <c r="AC79" i="238"/>
  <c r="AY79" i="238" s="1"/>
  <c r="AZ79" i="238" s="1"/>
  <c r="Z79" i="238"/>
  <c r="D79" i="238"/>
  <c r="AX77" i="238"/>
  <c r="AW77" i="238"/>
  <c r="Z77" i="238"/>
  <c r="AC77" i="238" s="1"/>
  <c r="D77" i="238"/>
  <c r="AX75" i="238"/>
  <c r="AW75" i="238"/>
  <c r="Z75" i="238"/>
  <c r="AC75" i="238" s="1"/>
  <c r="D75" i="238"/>
  <c r="AX73" i="238"/>
  <c r="AW73" i="238"/>
  <c r="Z73" i="238"/>
  <c r="AC73" i="238" s="1"/>
  <c r="D73" i="238"/>
  <c r="AX71" i="238"/>
  <c r="AW71" i="238"/>
  <c r="AC71" i="238"/>
  <c r="BA71" i="238" s="1"/>
  <c r="Z71" i="238"/>
  <c r="D71" i="238"/>
  <c r="AX69" i="238"/>
  <c r="AW69" i="238"/>
  <c r="Z69" i="238"/>
  <c r="AC69" i="238" s="1"/>
  <c r="D69" i="238"/>
  <c r="AX67" i="238"/>
  <c r="AW67" i="238"/>
  <c r="Z67" i="238"/>
  <c r="AC67" i="238" s="1"/>
  <c r="BA67" i="238" s="1"/>
  <c r="D67" i="238"/>
  <c r="AX65" i="238"/>
  <c r="AW65" i="238"/>
  <c r="Z65" i="238"/>
  <c r="AC65" i="238" s="1"/>
  <c r="D65" i="238"/>
  <c r="AX63" i="238"/>
  <c r="AW63" i="238"/>
  <c r="AC63" i="238"/>
  <c r="AY63" i="238" s="1"/>
  <c r="AZ63" i="238" s="1"/>
  <c r="Z63" i="238"/>
  <c r="D63" i="238"/>
  <c r="AX61" i="238"/>
  <c r="AW61" i="238"/>
  <c r="Z61" i="238"/>
  <c r="AC61" i="238" s="1"/>
  <c r="D61" i="238"/>
  <c r="AX59" i="238"/>
  <c r="AW59" i="238"/>
  <c r="Z59" i="238"/>
  <c r="AC59" i="238" s="1"/>
  <c r="D59" i="238"/>
  <c r="AX57" i="238"/>
  <c r="AW57" i="238"/>
  <c r="Z57" i="238"/>
  <c r="AC57" i="238" s="1"/>
  <c r="D57" i="238"/>
  <c r="AX55" i="238"/>
  <c r="AW55" i="238"/>
  <c r="Z55" i="238"/>
  <c r="AC55" i="238" s="1"/>
  <c r="BA55" i="238" s="1"/>
  <c r="D55" i="238"/>
  <c r="BA40" i="238"/>
  <c r="AX40" i="238"/>
  <c r="AW40" i="238"/>
  <c r="AC40" i="238"/>
  <c r="AY40" i="238" s="1"/>
  <c r="AZ40" i="238" s="1"/>
  <c r="Z40" i="238"/>
  <c r="D40" i="238"/>
  <c r="AX38" i="238"/>
  <c r="AW38" i="238"/>
  <c r="Z38" i="238"/>
  <c r="AC38" i="238" s="1"/>
  <c r="D38" i="238"/>
  <c r="AX36" i="238"/>
  <c r="AW36" i="238"/>
  <c r="AC36" i="238"/>
  <c r="BA36" i="238" s="1"/>
  <c r="Z36" i="238"/>
  <c r="D36" i="238"/>
  <c r="AX34" i="238"/>
  <c r="AW34" i="238"/>
  <c r="Z34" i="238"/>
  <c r="AC34" i="238" s="1"/>
  <c r="D34" i="238"/>
  <c r="AX32" i="238"/>
  <c r="AW32" i="238"/>
  <c r="AC32" i="238"/>
  <c r="BA32" i="238" s="1"/>
  <c r="Z32" i="238"/>
  <c r="D32" i="238"/>
  <c r="AX30" i="238"/>
  <c r="AW30" i="238"/>
  <c r="Z30" i="238"/>
  <c r="AC30" i="238" s="1"/>
  <c r="D30" i="238"/>
  <c r="AX28" i="238"/>
  <c r="AW28" i="238"/>
  <c r="Z28" i="238"/>
  <c r="AC28" i="238" s="1"/>
  <c r="BA28" i="238" s="1"/>
  <c r="D28" i="238"/>
  <c r="AX26" i="238"/>
  <c r="AW26" i="238"/>
  <c r="Z26" i="238"/>
  <c r="AC26" i="238" s="1"/>
  <c r="D26" i="238"/>
  <c r="AX24" i="238"/>
  <c r="AW24" i="238"/>
  <c r="Z24" i="238"/>
  <c r="AC24" i="238" s="1"/>
  <c r="AY24" i="238" s="1"/>
  <c r="AZ24" i="238" s="1"/>
  <c r="D24" i="238"/>
  <c r="AX22" i="238"/>
  <c r="AW22" i="238"/>
  <c r="Z22" i="238"/>
  <c r="AC22" i="238" s="1"/>
  <c r="D22" i="238"/>
  <c r="AX20" i="238"/>
  <c r="AW20" i="238"/>
  <c r="AC20" i="238"/>
  <c r="BA20" i="238" s="1"/>
  <c r="Z20" i="238"/>
  <c r="D20" i="238"/>
  <c r="AX18" i="238"/>
  <c r="AW18" i="238"/>
  <c r="Z18" i="238"/>
  <c r="AC18" i="238" s="1"/>
  <c r="D18" i="238"/>
  <c r="AX16" i="238"/>
  <c r="AW16" i="238"/>
  <c r="Z16" i="238"/>
  <c r="AC16" i="238" s="1"/>
  <c r="BA16" i="238" s="1"/>
  <c r="D16" i="238"/>
  <c r="AX14" i="238"/>
  <c r="AW14" i="238"/>
  <c r="Z14" i="238"/>
  <c r="AC14" i="238" s="1"/>
  <c r="D14" i="238"/>
  <c r="AX12" i="238"/>
  <c r="AW12" i="238"/>
  <c r="AC12" i="238"/>
  <c r="BA12" i="238" s="1"/>
  <c r="Z12" i="238"/>
  <c r="D12" i="238"/>
  <c r="AH6" i="238"/>
  <c r="AH178" i="238" s="1"/>
  <c r="AH4" i="238"/>
  <c r="AH47" i="238" s="1"/>
  <c r="AV2" i="238"/>
  <c r="AV100" i="238" s="1"/>
  <c r="H2" i="238"/>
  <c r="H88" i="238" s="1"/>
  <c r="B2" i="238"/>
  <c r="AX212" i="237"/>
  <c r="AW212" i="237"/>
  <c r="Z212" i="237"/>
  <c r="AC212" i="237" s="1"/>
  <c r="D212" i="237"/>
  <c r="AX210" i="237"/>
  <c r="AW210" i="237"/>
  <c r="Z210" i="237"/>
  <c r="AC210" i="237" s="1"/>
  <c r="BA210" i="237" s="1"/>
  <c r="D210" i="237"/>
  <c r="AX208" i="237"/>
  <c r="AW208" i="237"/>
  <c r="AC208" i="237"/>
  <c r="BA208" i="237" s="1"/>
  <c r="Z208" i="237"/>
  <c r="D208" i="237"/>
  <c r="AX206" i="237"/>
  <c r="AW206" i="237"/>
  <c r="Z206" i="237"/>
  <c r="AC206" i="237" s="1"/>
  <c r="D206" i="237"/>
  <c r="AX204" i="237"/>
  <c r="AW204" i="237"/>
  <c r="AC204" i="237"/>
  <c r="BA204" i="237" s="1"/>
  <c r="Z204" i="237"/>
  <c r="D204" i="237"/>
  <c r="AX202" i="237"/>
  <c r="AW202" i="237"/>
  <c r="Z202" i="237"/>
  <c r="AC202" i="237" s="1"/>
  <c r="D202" i="237"/>
  <c r="AX200" i="237"/>
  <c r="AW200" i="237"/>
  <c r="Z200" i="237"/>
  <c r="AC200" i="237" s="1"/>
  <c r="D200" i="237"/>
  <c r="AX198" i="237"/>
  <c r="AW198" i="237"/>
  <c r="Z198" i="237"/>
  <c r="AC198" i="237" s="1"/>
  <c r="D198" i="237"/>
  <c r="AX196" i="237"/>
  <c r="AW196" i="237"/>
  <c r="AC196" i="237"/>
  <c r="AY196" i="237" s="1"/>
  <c r="AZ196" i="237" s="1"/>
  <c r="Z196" i="237"/>
  <c r="D196" i="237"/>
  <c r="AX194" i="237"/>
  <c r="AW194" i="237"/>
  <c r="AC194" i="237"/>
  <c r="BA194" i="237" s="1"/>
  <c r="Z194" i="237"/>
  <c r="D194" i="237"/>
  <c r="AX192" i="237"/>
  <c r="AW192" i="237"/>
  <c r="Z192" i="237"/>
  <c r="AC192" i="237" s="1"/>
  <c r="D192" i="237"/>
  <c r="AX190" i="237"/>
  <c r="AW190" i="237"/>
  <c r="Z190" i="237"/>
  <c r="AC190" i="237" s="1"/>
  <c r="D190" i="237"/>
  <c r="AX188" i="237"/>
  <c r="AW188" i="237"/>
  <c r="Z188" i="237"/>
  <c r="AC188" i="237" s="1"/>
  <c r="D188" i="237"/>
  <c r="AX186" i="237"/>
  <c r="AW186" i="237"/>
  <c r="Z186" i="237"/>
  <c r="AC186" i="237" s="1"/>
  <c r="D186" i="237"/>
  <c r="AX184" i="237"/>
  <c r="AW184" i="237"/>
  <c r="Z184" i="237"/>
  <c r="AC184" i="237" s="1"/>
  <c r="D184" i="237"/>
  <c r="AX169" i="237"/>
  <c r="AW169" i="237"/>
  <c r="Z169" i="237"/>
  <c r="AC169" i="237" s="1"/>
  <c r="D169" i="237"/>
  <c r="AX167" i="237"/>
  <c r="AW167" i="237"/>
  <c r="Z167" i="237"/>
  <c r="AC167" i="237" s="1"/>
  <c r="D167" i="237"/>
  <c r="AX165" i="237"/>
  <c r="AW165" i="237"/>
  <c r="Z165" i="237"/>
  <c r="AC165" i="237" s="1"/>
  <c r="D165" i="237"/>
  <c r="AX163" i="237"/>
  <c r="AW163" i="237"/>
  <c r="Z163" i="237"/>
  <c r="AC163" i="237" s="1"/>
  <c r="D163" i="237"/>
  <c r="AX161" i="237"/>
  <c r="AW161" i="237"/>
  <c r="Z161" i="237"/>
  <c r="AC161" i="237" s="1"/>
  <c r="D161" i="237"/>
  <c r="AX159" i="237"/>
  <c r="AW159" i="237"/>
  <c r="Z159" i="237"/>
  <c r="AC159" i="237" s="1"/>
  <c r="D159" i="237"/>
  <c r="AX157" i="237"/>
  <c r="AW157" i="237"/>
  <c r="Z157" i="237"/>
  <c r="AC157" i="237" s="1"/>
  <c r="D157" i="237"/>
  <c r="AX155" i="237"/>
  <c r="AW155" i="237"/>
  <c r="Z155" i="237"/>
  <c r="AC155" i="237" s="1"/>
  <c r="BA155" i="237" s="1"/>
  <c r="D155" i="237"/>
  <c r="AX153" i="237"/>
  <c r="AW153" i="237"/>
  <c r="AC153" i="237"/>
  <c r="BA153" i="237" s="1"/>
  <c r="Z153" i="237"/>
  <c r="D153" i="237"/>
  <c r="AX151" i="237"/>
  <c r="AW151" i="237"/>
  <c r="Z151" i="237"/>
  <c r="AC151" i="237" s="1"/>
  <c r="D151" i="237"/>
  <c r="AY149" i="237"/>
  <c r="AZ149" i="237" s="1"/>
  <c r="AX149" i="237"/>
  <c r="AW149" i="237"/>
  <c r="AC149" i="237"/>
  <c r="BA149" i="237" s="1"/>
  <c r="Z149" i="237"/>
  <c r="D149" i="237"/>
  <c r="AX147" i="237"/>
  <c r="AW147" i="237"/>
  <c r="Z147" i="237"/>
  <c r="AC147" i="237" s="1"/>
  <c r="D147" i="237"/>
  <c r="AX145" i="237"/>
  <c r="AW145" i="237"/>
  <c r="Z145" i="237"/>
  <c r="AC145" i="237" s="1"/>
  <c r="D145" i="237"/>
  <c r="AX143" i="237"/>
  <c r="AW143" i="237"/>
  <c r="Z143" i="237"/>
  <c r="AC143" i="237" s="1"/>
  <c r="D143" i="237"/>
  <c r="AX141" i="237"/>
  <c r="AW141" i="237"/>
  <c r="AC141" i="237"/>
  <c r="AY141" i="237" s="1"/>
  <c r="AZ141" i="237" s="1"/>
  <c r="Z141" i="237"/>
  <c r="D141" i="237"/>
  <c r="AX126" i="237"/>
  <c r="AW126" i="237"/>
  <c r="Z126" i="237"/>
  <c r="AC126" i="237" s="1"/>
  <c r="D126" i="237"/>
  <c r="AX124" i="237"/>
  <c r="AW124" i="237"/>
  <c r="Z124" i="237"/>
  <c r="AC124" i="237" s="1"/>
  <c r="D124" i="237"/>
  <c r="AX122" i="237"/>
  <c r="AW122" i="237"/>
  <c r="Z122" i="237"/>
  <c r="AC122" i="237" s="1"/>
  <c r="D122" i="237"/>
  <c r="AX120" i="237"/>
  <c r="AW120" i="237"/>
  <c r="Z120" i="237"/>
  <c r="AC120" i="237" s="1"/>
  <c r="D120" i="237"/>
  <c r="AX118" i="237"/>
  <c r="AW118" i="237"/>
  <c r="AC118" i="237"/>
  <c r="AY118" i="237" s="1"/>
  <c r="AZ118" i="237" s="1"/>
  <c r="Z118" i="237"/>
  <c r="D118" i="237"/>
  <c r="AX116" i="237"/>
  <c r="AW116" i="237"/>
  <c r="AC116" i="237"/>
  <c r="BA116" i="237" s="1"/>
  <c r="Z116" i="237"/>
  <c r="D116" i="237"/>
  <c r="AX114" i="237"/>
  <c r="AW114" i="237"/>
  <c r="Z114" i="237"/>
  <c r="AC114" i="237" s="1"/>
  <c r="D114" i="237"/>
  <c r="AX112" i="237"/>
  <c r="AW112" i="237"/>
  <c r="AC112" i="237"/>
  <c r="BA112" i="237" s="1"/>
  <c r="Z112" i="237"/>
  <c r="D112" i="237"/>
  <c r="AX110" i="237"/>
  <c r="AW110" i="237"/>
  <c r="Z110" i="237"/>
  <c r="AC110" i="237" s="1"/>
  <c r="D110" i="237"/>
  <c r="AX108" i="237"/>
  <c r="AW108" i="237"/>
  <c r="Z108" i="237"/>
  <c r="AC108" i="237" s="1"/>
  <c r="D108" i="237"/>
  <c r="AX106" i="237"/>
  <c r="AW106" i="237"/>
  <c r="Z106" i="237"/>
  <c r="AC106" i="237" s="1"/>
  <c r="D106" i="237"/>
  <c r="AX104" i="237"/>
  <c r="AW104" i="237"/>
  <c r="Z104" i="237"/>
  <c r="AC104" i="237" s="1"/>
  <c r="D104" i="237"/>
  <c r="AX102" i="237"/>
  <c r="AW102" i="237"/>
  <c r="AC102" i="237"/>
  <c r="AY102" i="237" s="1"/>
  <c r="AZ102" i="237" s="1"/>
  <c r="Z102" i="237"/>
  <c r="D102" i="237"/>
  <c r="AX100" i="237"/>
  <c r="AW100" i="237"/>
  <c r="Z100" i="237"/>
  <c r="AC100" i="237" s="1"/>
  <c r="BA100" i="237" s="1"/>
  <c r="D100" i="237"/>
  <c r="AX98" i="237"/>
  <c r="AW98" i="237"/>
  <c r="Z98" i="237"/>
  <c r="AC98" i="237" s="1"/>
  <c r="D98" i="237"/>
  <c r="AX83" i="237"/>
  <c r="AW83" i="237"/>
  <c r="Z83" i="237"/>
  <c r="AC83" i="237" s="1"/>
  <c r="D83" i="237"/>
  <c r="AX81" i="237"/>
  <c r="AW81" i="237"/>
  <c r="Z81" i="237"/>
  <c r="AC81" i="237" s="1"/>
  <c r="D81" i="237"/>
  <c r="AX79" i="237"/>
  <c r="AW79" i="237"/>
  <c r="AC79" i="237"/>
  <c r="AY79" i="237" s="1"/>
  <c r="AZ79" i="237" s="1"/>
  <c r="Z79" i="237"/>
  <c r="D79" i="237"/>
  <c r="AX77" i="237"/>
  <c r="AW77" i="237"/>
  <c r="Z77" i="237"/>
  <c r="AC77" i="237" s="1"/>
  <c r="BA77" i="237" s="1"/>
  <c r="D77" i="237"/>
  <c r="AX75" i="237"/>
  <c r="AW75" i="237"/>
  <c r="Z75" i="237"/>
  <c r="AC75" i="237" s="1"/>
  <c r="D75" i="237"/>
  <c r="AX73" i="237"/>
  <c r="AW73" i="237"/>
  <c r="Z73" i="237"/>
  <c r="AC73" i="237" s="1"/>
  <c r="D73" i="237"/>
  <c r="AX71" i="237"/>
  <c r="AW71" i="237"/>
  <c r="Z71" i="237"/>
  <c r="AC71" i="237" s="1"/>
  <c r="D71" i="237"/>
  <c r="AX69" i="237"/>
  <c r="AW69" i="237"/>
  <c r="Z69" i="237"/>
  <c r="AC69" i="237" s="1"/>
  <c r="D69" i="237"/>
  <c r="AX67" i="237"/>
  <c r="AW67" i="237"/>
  <c r="Z67" i="237"/>
  <c r="AC67" i="237" s="1"/>
  <c r="D67" i="237"/>
  <c r="AX65" i="237"/>
  <c r="AW65" i="237"/>
  <c r="Z65" i="237"/>
  <c r="AC65" i="237" s="1"/>
  <c r="D65" i="237"/>
  <c r="AX63" i="237"/>
  <c r="AW63" i="237"/>
  <c r="Z63" i="237"/>
  <c r="AC63" i="237" s="1"/>
  <c r="D63" i="237"/>
  <c r="AX61" i="237"/>
  <c r="AW61" i="237"/>
  <c r="Z61" i="237"/>
  <c r="AC61" i="237" s="1"/>
  <c r="BA61" i="237" s="1"/>
  <c r="D61" i="237"/>
  <c r="AX59" i="237"/>
  <c r="AW59" i="237"/>
  <c r="AC59" i="237"/>
  <c r="BA59" i="237" s="1"/>
  <c r="Z59" i="237"/>
  <c r="D59" i="237"/>
  <c r="AX57" i="237"/>
  <c r="AW57" i="237"/>
  <c r="Z57" i="237"/>
  <c r="AC57" i="237" s="1"/>
  <c r="D57" i="237"/>
  <c r="AX55" i="237"/>
  <c r="AW55" i="237"/>
  <c r="AC55" i="237"/>
  <c r="BA55" i="237" s="1"/>
  <c r="Z55" i="237"/>
  <c r="D55" i="237"/>
  <c r="AX40" i="237"/>
  <c r="AW40" i="237"/>
  <c r="Z40" i="237"/>
  <c r="AC40" i="237" s="1"/>
  <c r="D40" i="237"/>
  <c r="AX38" i="237"/>
  <c r="AW38" i="237"/>
  <c r="Z38" i="237"/>
  <c r="AC38" i="237" s="1"/>
  <c r="BA38" i="237" s="1"/>
  <c r="D38" i="237"/>
  <c r="AY36" i="237"/>
  <c r="AZ36" i="237" s="1"/>
  <c r="AX36" i="237"/>
  <c r="AW36" i="237"/>
  <c r="AC36" i="237"/>
  <c r="BA36" i="237" s="1"/>
  <c r="Z36" i="237"/>
  <c r="D36" i="237"/>
  <c r="AX34" i="237"/>
  <c r="AW34" i="237"/>
  <c r="Z34" i="237"/>
  <c r="AC34" i="237" s="1"/>
  <c r="D34" i="237"/>
  <c r="AX32" i="237"/>
  <c r="AW32" i="237"/>
  <c r="Z32" i="237"/>
  <c r="AC32" i="237" s="1"/>
  <c r="BA32" i="237" s="1"/>
  <c r="D32" i="237"/>
  <c r="AX30" i="237"/>
  <c r="AW30" i="237"/>
  <c r="Z30" i="237"/>
  <c r="AC30" i="237" s="1"/>
  <c r="D30" i="237"/>
  <c r="AX28" i="237"/>
  <c r="AW28" i="237"/>
  <c r="Z28" i="237"/>
  <c r="AC28" i="237" s="1"/>
  <c r="D28" i="237"/>
  <c r="AX26" i="237"/>
  <c r="AW26" i="237"/>
  <c r="Z26" i="237"/>
  <c r="AC26" i="237" s="1"/>
  <c r="D26" i="237"/>
  <c r="AX24" i="237"/>
  <c r="AW24" i="237"/>
  <c r="Z24" i="237"/>
  <c r="AC24" i="237" s="1"/>
  <c r="AY24" i="237" s="1"/>
  <c r="AZ24" i="237" s="1"/>
  <c r="D24" i="237"/>
  <c r="AX22" i="237"/>
  <c r="AW22" i="237"/>
  <c r="Z22" i="237"/>
  <c r="AC22" i="237" s="1"/>
  <c r="D22" i="237"/>
  <c r="AX20" i="237"/>
  <c r="AW20" i="237"/>
  <c r="Z20" i="237"/>
  <c r="AC20" i="237" s="1"/>
  <c r="D20" i="237"/>
  <c r="AX18" i="237"/>
  <c r="AW18" i="237"/>
  <c r="Z18" i="237"/>
  <c r="AC18" i="237" s="1"/>
  <c r="BA18" i="237" s="1"/>
  <c r="D18" i="237"/>
  <c r="AX16" i="237"/>
  <c r="AW16" i="237"/>
  <c r="Z16" i="237"/>
  <c r="AC16" i="237" s="1"/>
  <c r="BA16" i="237" s="1"/>
  <c r="D16" i="237"/>
  <c r="AX14" i="237"/>
  <c r="AW14" i="237"/>
  <c r="Z14" i="237"/>
  <c r="AC14" i="237" s="1"/>
  <c r="D14" i="237"/>
  <c r="AX12" i="237"/>
  <c r="AW12" i="237"/>
  <c r="Z12" i="237"/>
  <c r="AC12" i="237" s="1"/>
  <c r="D12" i="237"/>
  <c r="AH6" i="237"/>
  <c r="AH4" i="237"/>
  <c r="AV2" i="237"/>
  <c r="AV18" i="237" s="1"/>
  <c r="H2" i="237"/>
  <c r="H88" i="237" s="1"/>
  <c r="B2" i="237"/>
  <c r="B45" i="237" s="1"/>
  <c r="AX212" i="236"/>
  <c r="AW212" i="236"/>
  <c r="Z212" i="236"/>
  <c r="AC212" i="236" s="1"/>
  <c r="AY212" i="236" s="1"/>
  <c r="AZ212" i="236" s="1"/>
  <c r="D212" i="236"/>
  <c r="AX210" i="236"/>
  <c r="AW210" i="236"/>
  <c r="Z210" i="236"/>
  <c r="AC210" i="236" s="1"/>
  <c r="D210" i="236"/>
  <c r="AX208" i="236"/>
  <c r="AW208" i="236"/>
  <c r="Z208" i="236"/>
  <c r="AC208" i="236" s="1"/>
  <c r="D208" i="236"/>
  <c r="AX206" i="236"/>
  <c r="AW206" i="236"/>
  <c r="Z206" i="236"/>
  <c r="AC206" i="236" s="1"/>
  <c r="D206" i="236"/>
  <c r="AX204" i="236"/>
  <c r="AW204" i="236"/>
  <c r="AC204" i="236"/>
  <c r="BA204" i="236" s="1"/>
  <c r="Z204" i="236"/>
  <c r="D204" i="236"/>
  <c r="AX202" i="236"/>
  <c r="AW202" i="236"/>
  <c r="Z202" i="236"/>
  <c r="AC202" i="236" s="1"/>
  <c r="D202" i="236"/>
  <c r="AX200" i="236"/>
  <c r="AW200" i="236"/>
  <c r="Z200" i="236"/>
  <c r="AC200" i="236" s="1"/>
  <c r="BA200" i="236" s="1"/>
  <c r="D200" i="236"/>
  <c r="AX198" i="236"/>
  <c r="AW198" i="236"/>
  <c r="Z198" i="236"/>
  <c r="AC198" i="236" s="1"/>
  <c r="D198" i="236"/>
  <c r="AX196" i="236"/>
  <c r="AW196" i="236"/>
  <c r="Z196" i="236"/>
  <c r="AC196" i="236" s="1"/>
  <c r="D196" i="236"/>
  <c r="AX194" i="236"/>
  <c r="AW194" i="236"/>
  <c r="Z194" i="236"/>
  <c r="AC194" i="236" s="1"/>
  <c r="D194" i="236"/>
  <c r="AX192" i="236"/>
  <c r="AW192" i="236"/>
  <c r="Z192" i="236"/>
  <c r="AC192" i="236" s="1"/>
  <c r="D192" i="236"/>
  <c r="AX190" i="236"/>
  <c r="AW190" i="236"/>
  <c r="Z190" i="236"/>
  <c r="AC190" i="236" s="1"/>
  <c r="D190" i="236"/>
  <c r="AX188" i="236"/>
  <c r="AW188" i="236"/>
  <c r="Z188" i="236"/>
  <c r="AC188" i="236" s="1"/>
  <c r="BA188" i="236" s="1"/>
  <c r="D188" i="236"/>
  <c r="AX186" i="236"/>
  <c r="AW186" i="236"/>
  <c r="Z186" i="236"/>
  <c r="AC186" i="236" s="1"/>
  <c r="D186" i="236"/>
  <c r="AX184" i="236"/>
  <c r="AW184" i="236"/>
  <c r="AC184" i="236"/>
  <c r="BA184" i="236" s="1"/>
  <c r="Z184" i="236"/>
  <c r="D184" i="236"/>
  <c r="AY169" i="236"/>
  <c r="AZ169" i="236" s="1"/>
  <c r="AX169" i="236"/>
  <c r="AW169" i="236"/>
  <c r="AC169" i="236"/>
  <c r="BA169" i="236" s="1"/>
  <c r="Z169" i="236"/>
  <c r="D169" i="236"/>
  <c r="AX167" i="236"/>
  <c r="AW167" i="236"/>
  <c r="Z167" i="236"/>
  <c r="AC167" i="236" s="1"/>
  <c r="D167" i="236"/>
  <c r="AX165" i="236"/>
  <c r="AW165" i="236"/>
  <c r="Z165" i="236"/>
  <c r="AC165" i="236" s="1"/>
  <c r="BA165" i="236" s="1"/>
  <c r="D165" i="236"/>
  <c r="AX163" i="236"/>
  <c r="AW163" i="236"/>
  <c r="Z163" i="236"/>
  <c r="AC163" i="236" s="1"/>
  <c r="D163" i="236"/>
  <c r="AX161" i="236"/>
  <c r="AW161" i="236"/>
  <c r="AC161" i="236"/>
  <c r="BA161" i="236" s="1"/>
  <c r="Z161" i="236"/>
  <c r="D161" i="236"/>
  <c r="AX159" i="236"/>
  <c r="AW159" i="236"/>
  <c r="Z159" i="236"/>
  <c r="AC159" i="236" s="1"/>
  <c r="D159" i="236"/>
  <c r="AX157" i="236"/>
  <c r="AW157" i="236"/>
  <c r="Z157" i="236"/>
  <c r="AC157" i="236" s="1"/>
  <c r="D157" i="236"/>
  <c r="AX155" i="236"/>
  <c r="AW155" i="236"/>
  <c r="Z155" i="236"/>
  <c r="AC155" i="236" s="1"/>
  <c r="D155" i="236"/>
  <c r="AX153" i="236"/>
  <c r="AW153" i="236"/>
  <c r="AC153" i="236"/>
  <c r="BA153" i="236" s="1"/>
  <c r="Z153" i="236"/>
  <c r="D153" i="236"/>
  <c r="AX151" i="236"/>
  <c r="AW151" i="236"/>
  <c r="Z151" i="236"/>
  <c r="AC151" i="236" s="1"/>
  <c r="D151" i="236"/>
  <c r="AX149" i="236"/>
  <c r="AW149" i="236"/>
  <c r="Z149" i="236"/>
  <c r="AC149" i="236" s="1"/>
  <c r="BA149" i="236" s="1"/>
  <c r="D149" i="236"/>
  <c r="AX147" i="236"/>
  <c r="AW147" i="236"/>
  <c r="Z147" i="236"/>
  <c r="AC147" i="236" s="1"/>
  <c r="D147" i="236"/>
  <c r="AX145" i="236"/>
  <c r="AW145" i="236"/>
  <c r="Z145" i="236"/>
  <c r="AC145" i="236" s="1"/>
  <c r="BA145" i="236" s="1"/>
  <c r="D145" i="236"/>
  <c r="AX143" i="236"/>
  <c r="AW143" i="236"/>
  <c r="Z143" i="236"/>
  <c r="AC143" i="236" s="1"/>
  <c r="D143" i="236"/>
  <c r="AX141" i="236"/>
  <c r="AW141" i="236"/>
  <c r="AC141" i="236"/>
  <c r="AY141" i="236" s="1"/>
  <c r="AZ141" i="236" s="1"/>
  <c r="Z141" i="236"/>
  <c r="D141" i="236"/>
  <c r="AX126" i="236"/>
  <c r="AW126" i="236"/>
  <c r="Z126" i="236"/>
  <c r="AC126" i="236" s="1"/>
  <c r="BA126" i="236" s="1"/>
  <c r="D126" i="236"/>
  <c r="AX124" i="236"/>
  <c r="AW124" i="236"/>
  <c r="Z124" i="236"/>
  <c r="AC124" i="236" s="1"/>
  <c r="D124" i="236"/>
  <c r="AX122" i="236"/>
  <c r="AW122" i="236"/>
  <c r="Z122" i="236"/>
  <c r="AC122" i="236" s="1"/>
  <c r="BA122" i="236" s="1"/>
  <c r="D122" i="236"/>
  <c r="AX120" i="236"/>
  <c r="AW120" i="236"/>
  <c r="Z120" i="236"/>
  <c r="AC120" i="236" s="1"/>
  <c r="D120" i="236"/>
  <c r="AX118" i="236"/>
  <c r="AW118" i="236"/>
  <c r="AC118" i="236"/>
  <c r="AY118" i="236" s="1"/>
  <c r="AZ118" i="236" s="1"/>
  <c r="Z118" i="236"/>
  <c r="D118" i="236"/>
  <c r="AX116" i="236"/>
  <c r="AW116" i="236"/>
  <c r="Z116" i="236"/>
  <c r="AC116" i="236" s="1"/>
  <c r="D116" i="236"/>
  <c r="AX114" i="236"/>
  <c r="AW114" i="236"/>
  <c r="Z114" i="236"/>
  <c r="AC114" i="236" s="1"/>
  <c r="D114" i="236"/>
  <c r="AX112" i="236"/>
  <c r="AW112" i="236"/>
  <c r="Z112" i="236"/>
  <c r="AC112" i="236" s="1"/>
  <c r="D112" i="236"/>
  <c r="AX110" i="236"/>
  <c r="AW110" i="236"/>
  <c r="AC110" i="236"/>
  <c r="BA110" i="236" s="1"/>
  <c r="Z110" i="236"/>
  <c r="D110" i="236"/>
  <c r="AX108" i="236"/>
  <c r="AW108" i="236"/>
  <c r="Z108" i="236"/>
  <c r="AC108" i="236" s="1"/>
  <c r="D108" i="236"/>
  <c r="AX106" i="236"/>
  <c r="AW106" i="236"/>
  <c r="Z106" i="236"/>
  <c r="AC106" i="236" s="1"/>
  <c r="BA106" i="236" s="1"/>
  <c r="D106" i="236"/>
  <c r="AX104" i="236"/>
  <c r="AW104" i="236"/>
  <c r="Z104" i="236"/>
  <c r="AC104" i="236" s="1"/>
  <c r="D104" i="236"/>
  <c r="BA102" i="236"/>
  <c r="AX102" i="236"/>
  <c r="AW102" i="236"/>
  <c r="AC102" i="236"/>
  <c r="AY102" i="236" s="1"/>
  <c r="AZ102" i="236" s="1"/>
  <c r="Z102" i="236"/>
  <c r="D102" i="236"/>
  <c r="AX100" i="236"/>
  <c r="AW100" i="236"/>
  <c r="Z100" i="236"/>
  <c r="AC100" i="236" s="1"/>
  <c r="D100" i="236"/>
  <c r="AX98" i="236"/>
  <c r="AW98" i="236"/>
  <c r="AC98" i="236"/>
  <c r="BA98" i="236" s="1"/>
  <c r="Z98" i="236"/>
  <c r="D98" i="236"/>
  <c r="AX83" i="236"/>
  <c r="AW83" i="236"/>
  <c r="AC83" i="236"/>
  <c r="BA83" i="236" s="1"/>
  <c r="Z83" i="236"/>
  <c r="D83" i="236"/>
  <c r="AX81" i="236"/>
  <c r="AW81" i="236"/>
  <c r="Z81" i="236"/>
  <c r="AC81" i="236" s="1"/>
  <c r="D81" i="236"/>
  <c r="AX79" i="236"/>
  <c r="AW79" i="236"/>
  <c r="AC79" i="236"/>
  <c r="AY79" i="236" s="1"/>
  <c r="AZ79" i="236" s="1"/>
  <c r="Z79" i="236"/>
  <c r="D79" i="236"/>
  <c r="AX77" i="236"/>
  <c r="AW77" i="236"/>
  <c r="Z77" i="236"/>
  <c r="AC77" i="236" s="1"/>
  <c r="D77" i="236"/>
  <c r="AX75" i="236"/>
  <c r="AW75" i="236"/>
  <c r="AC75" i="236"/>
  <c r="BA75" i="236" s="1"/>
  <c r="Z75" i="236"/>
  <c r="D75" i="236"/>
  <c r="AX73" i="236"/>
  <c r="AW73" i="236"/>
  <c r="Z73" i="236"/>
  <c r="AC73" i="236" s="1"/>
  <c r="D73" i="236"/>
  <c r="AX71" i="236"/>
  <c r="AW71" i="236"/>
  <c r="AC71" i="236"/>
  <c r="BA71" i="236" s="1"/>
  <c r="Z71" i="236"/>
  <c r="D71" i="236"/>
  <c r="AX69" i="236"/>
  <c r="AW69" i="236"/>
  <c r="Z69" i="236"/>
  <c r="AC69" i="236" s="1"/>
  <c r="D69" i="236"/>
  <c r="AX67" i="236"/>
  <c r="AW67" i="236"/>
  <c r="Z67" i="236"/>
  <c r="AC67" i="236" s="1"/>
  <c r="BA67" i="236" s="1"/>
  <c r="D67" i="236"/>
  <c r="AX65" i="236"/>
  <c r="AW65" i="236"/>
  <c r="Z65" i="236"/>
  <c r="AC65" i="236" s="1"/>
  <c r="D65" i="236"/>
  <c r="AX63" i="236"/>
  <c r="AW63" i="236"/>
  <c r="Z63" i="236"/>
  <c r="AC63" i="236" s="1"/>
  <c r="D63" i="236"/>
  <c r="AX61" i="236"/>
  <c r="AW61" i="236"/>
  <c r="Z61" i="236"/>
  <c r="AC61" i="236" s="1"/>
  <c r="D61" i="236"/>
  <c r="AY59" i="236"/>
  <c r="AZ59" i="236" s="1"/>
  <c r="AX59" i="236"/>
  <c r="AW59" i="236"/>
  <c r="AC59" i="236"/>
  <c r="BA59" i="236" s="1"/>
  <c r="Z59" i="236"/>
  <c r="D59" i="236"/>
  <c r="AX57" i="236"/>
  <c r="AW57" i="236"/>
  <c r="Z57" i="236"/>
  <c r="AC57" i="236" s="1"/>
  <c r="D57" i="236"/>
  <c r="AX55" i="236"/>
  <c r="AW55" i="236"/>
  <c r="Z55" i="236"/>
  <c r="AC55" i="236" s="1"/>
  <c r="BA55" i="236" s="1"/>
  <c r="D55" i="236"/>
  <c r="AX40" i="236"/>
  <c r="AW40" i="236"/>
  <c r="Z40" i="236"/>
  <c r="AC40" i="236" s="1"/>
  <c r="AY40" i="236" s="1"/>
  <c r="AZ40" i="236" s="1"/>
  <c r="D40" i="236"/>
  <c r="AX38" i="236"/>
  <c r="AW38" i="236"/>
  <c r="Z38" i="236"/>
  <c r="AC38" i="236" s="1"/>
  <c r="D38" i="236"/>
  <c r="AY36" i="236"/>
  <c r="AZ36" i="236" s="1"/>
  <c r="AX36" i="236"/>
  <c r="AW36" i="236"/>
  <c r="AC36" i="236"/>
  <c r="BA36" i="236" s="1"/>
  <c r="Z36" i="236"/>
  <c r="D36" i="236"/>
  <c r="AX34" i="236"/>
  <c r="AW34" i="236"/>
  <c r="Z34" i="236"/>
  <c r="AC34" i="236" s="1"/>
  <c r="D34" i="236"/>
  <c r="AX32" i="236"/>
  <c r="AW32" i="236"/>
  <c r="Z32" i="236"/>
  <c r="AC32" i="236" s="1"/>
  <c r="BA32" i="236" s="1"/>
  <c r="D32" i="236"/>
  <c r="AX30" i="236"/>
  <c r="AW30" i="236"/>
  <c r="Z30" i="236"/>
  <c r="AC30" i="236" s="1"/>
  <c r="D30" i="236"/>
  <c r="AX28" i="236"/>
  <c r="AW28" i="236"/>
  <c r="Z28" i="236"/>
  <c r="AC28" i="236" s="1"/>
  <c r="BA28" i="236" s="1"/>
  <c r="D28" i="236"/>
  <c r="AX26" i="236"/>
  <c r="AW26" i="236"/>
  <c r="Z26" i="236"/>
  <c r="AC26" i="236" s="1"/>
  <c r="D26" i="236"/>
  <c r="AX24" i="236"/>
  <c r="AW24" i="236"/>
  <c r="Z24" i="236"/>
  <c r="AC24" i="236" s="1"/>
  <c r="D24" i="236"/>
  <c r="AX22" i="236"/>
  <c r="AW22" i="236"/>
  <c r="Z22" i="236"/>
  <c r="AC22" i="236" s="1"/>
  <c r="D22" i="236"/>
  <c r="AX20" i="236"/>
  <c r="AW20" i="236"/>
  <c r="Z20" i="236"/>
  <c r="AC20" i="236" s="1"/>
  <c r="D20" i="236"/>
  <c r="AX18" i="236"/>
  <c r="AW18" i="236"/>
  <c r="Z18" i="236"/>
  <c r="AC18" i="236" s="1"/>
  <c r="D18" i="236"/>
  <c r="AX16" i="236"/>
  <c r="AW16" i="236"/>
  <c r="AC16" i="236"/>
  <c r="BA16" i="236" s="1"/>
  <c r="Z16" i="236"/>
  <c r="D16" i="236"/>
  <c r="AX14" i="236"/>
  <c r="AW14" i="236"/>
  <c r="Z14" i="236"/>
  <c r="AC14" i="236" s="1"/>
  <c r="D14" i="236"/>
  <c r="AX12" i="236"/>
  <c r="AW12" i="236"/>
  <c r="Z12" i="236"/>
  <c r="AC12" i="236" s="1"/>
  <c r="BA12" i="236" s="1"/>
  <c r="D12" i="236"/>
  <c r="AH6" i="236"/>
  <c r="AH178" i="236" s="1"/>
  <c r="AH4" i="236"/>
  <c r="AH47" i="236" s="1"/>
  <c r="AV2" i="236"/>
  <c r="AV38" i="236" s="1"/>
  <c r="H2" i="236"/>
  <c r="H88" i="236" s="1"/>
  <c r="B2" i="236"/>
  <c r="AX212" i="235"/>
  <c r="AW212" i="235"/>
  <c r="Z212" i="235"/>
  <c r="AC212" i="235" s="1"/>
  <c r="AY212" i="235" s="1"/>
  <c r="AZ212" i="235" s="1"/>
  <c r="D212" i="235"/>
  <c r="AX210" i="235"/>
  <c r="AW210" i="235"/>
  <c r="Z210" i="235"/>
  <c r="AC210" i="235" s="1"/>
  <c r="D210" i="235"/>
  <c r="AX208" i="235"/>
  <c r="AW208" i="235"/>
  <c r="Z208" i="235"/>
  <c r="AC208" i="235" s="1"/>
  <c r="D208" i="235"/>
  <c r="AX206" i="235"/>
  <c r="AW206" i="235"/>
  <c r="Z206" i="235"/>
  <c r="AC206" i="235" s="1"/>
  <c r="D206" i="235"/>
  <c r="AX204" i="235"/>
  <c r="AW204" i="235"/>
  <c r="Z204" i="235"/>
  <c r="AC204" i="235" s="1"/>
  <c r="BA204" i="235" s="1"/>
  <c r="D204" i="235"/>
  <c r="AX202" i="235"/>
  <c r="AW202" i="235"/>
  <c r="Z202" i="235"/>
  <c r="AC202" i="235" s="1"/>
  <c r="D202" i="235"/>
  <c r="AX200" i="235"/>
  <c r="AW200" i="235"/>
  <c r="AC200" i="235"/>
  <c r="BA200" i="235" s="1"/>
  <c r="Z200" i="235"/>
  <c r="D200" i="235"/>
  <c r="AX198" i="235"/>
  <c r="AW198" i="235"/>
  <c r="Z198" i="235"/>
  <c r="AC198" i="235" s="1"/>
  <c r="D198" i="235"/>
  <c r="AX196" i="235"/>
  <c r="AW196" i="235"/>
  <c r="AC196" i="235"/>
  <c r="AY196" i="235" s="1"/>
  <c r="AZ196" i="235" s="1"/>
  <c r="Z196" i="235"/>
  <c r="D196" i="235"/>
  <c r="AX194" i="235"/>
  <c r="AW194" i="235"/>
  <c r="Z194" i="235"/>
  <c r="AC194" i="235" s="1"/>
  <c r="D194" i="235"/>
  <c r="AY192" i="235"/>
  <c r="AZ192" i="235" s="1"/>
  <c r="AX192" i="235"/>
  <c r="AW192" i="235"/>
  <c r="AC192" i="235"/>
  <c r="BA192" i="235" s="1"/>
  <c r="Z192" i="235"/>
  <c r="D192" i="235"/>
  <c r="AX190" i="235"/>
  <c r="AW190" i="235"/>
  <c r="Z190" i="235"/>
  <c r="AC190" i="235" s="1"/>
  <c r="D190" i="235"/>
  <c r="AX188" i="235"/>
  <c r="AW188" i="235"/>
  <c r="Z188" i="235"/>
  <c r="AC188" i="235" s="1"/>
  <c r="BA188" i="235" s="1"/>
  <c r="D188" i="235"/>
  <c r="AX186" i="235"/>
  <c r="AW186" i="235"/>
  <c r="Z186" i="235"/>
  <c r="AC186" i="235" s="1"/>
  <c r="D186" i="235"/>
  <c r="AX184" i="235"/>
  <c r="AW184" i="235"/>
  <c r="AC184" i="235"/>
  <c r="BA184" i="235" s="1"/>
  <c r="Z184" i="235"/>
  <c r="D184" i="235"/>
  <c r="AY169" i="235"/>
  <c r="AZ169" i="235" s="1"/>
  <c r="AX169" i="235"/>
  <c r="AW169" i="235"/>
  <c r="AC169" i="235"/>
  <c r="BA169" i="235" s="1"/>
  <c r="Z169" i="235"/>
  <c r="D169" i="235"/>
  <c r="AX167" i="235"/>
  <c r="AW167" i="235"/>
  <c r="Z167" i="235"/>
  <c r="AC167" i="235" s="1"/>
  <c r="D167" i="235"/>
  <c r="AX165" i="235"/>
  <c r="AW165" i="235"/>
  <c r="Z165" i="235"/>
  <c r="AC165" i="235" s="1"/>
  <c r="BA165" i="235" s="1"/>
  <c r="D165" i="235"/>
  <c r="AX163" i="235"/>
  <c r="AW163" i="235"/>
  <c r="Z163" i="235"/>
  <c r="AC163" i="235" s="1"/>
  <c r="D163" i="235"/>
  <c r="AX161" i="235"/>
  <c r="AW161" i="235"/>
  <c r="AC161" i="235"/>
  <c r="BA161" i="235" s="1"/>
  <c r="Z161" i="235"/>
  <c r="D161" i="235"/>
  <c r="AX159" i="235"/>
  <c r="AW159" i="235"/>
  <c r="Z159" i="235"/>
  <c r="AC159" i="235" s="1"/>
  <c r="D159" i="235"/>
  <c r="AX157" i="235"/>
  <c r="AW157" i="235"/>
  <c r="Z157" i="235"/>
  <c r="AC157" i="235" s="1"/>
  <c r="AY157" i="235" s="1"/>
  <c r="AZ157" i="235" s="1"/>
  <c r="D157" i="235"/>
  <c r="AX155" i="235"/>
  <c r="AW155" i="235"/>
  <c r="Z155" i="235"/>
  <c r="AC155" i="235" s="1"/>
  <c r="D155" i="235"/>
  <c r="AX153" i="235"/>
  <c r="AW153" i="235"/>
  <c r="Z153" i="235"/>
  <c r="AC153" i="235" s="1"/>
  <c r="D153" i="235"/>
  <c r="AX151" i="235"/>
  <c r="AW151" i="235"/>
  <c r="Z151" i="235"/>
  <c r="AC151" i="235" s="1"/>
  <c r="D151" i="235"/>
  <c r="AX149" i="235"/>
  <c r="AW149" i="235"/>
  <c r="AC149" i="235"/>
  <c r="BA149" i="235" s="1"/>
  <c r="Z149" i="235"/>
  <c r="D149" i="235"/>
  <c r="AX147" i="235"/>
  <c r="AW147" i="235"/>
  <c r="Z147" i="235"/>
  <c r="AC147" i="235" s="1"/>
  <c r="D147" i="235"/>
  <c r="AX145" i="235"/>
  <c r="AW145" i="235"/>
  <c r="AC145" i="235"/>
  <c r="BA145" i="235" s="1"/>
  <c r="Z145" i="235"/>
  <c r="D145" i="235"/>
  <c r="AX143" i="235"/>
  <c r="AW143" i="235"/>
  <c r="Z143" i="235"/>
  <c r="AC143" i="235" s="1"/>
  <c r="D143" i="235"/>
  <c r="AX141" i="235"/>
  <c r="AW141" i="235"/>
  <c r="Z141" i="235"/>
  <c r="AC141" i="235" s="1"/>
  <c r="AY141" i="235" s="1"/>
  <c r="AZ141" i="235" s="1"/>
  <c r="D141" i="235"/>
  <c r="AX126" i="235"/>
  <c r="AW126" i="235"/>
  <c r="AC126" i="235"/>
  <c r="BA126" i="235" s="1"/>
  <c r="Z126" i="235"/>
  <c r="D126" i="235"/>
  <c r="AX124" i="235"/>
  <c r="AW124" i="235"/>
  <c r="Z124" i="235"/>
  <c r="AC124" i="235" s="1"/>
  <c r="D124" i="235"/>
  <c r="AX122" i="235"/>
  <c r="AW122" i="235"/>
  <c r="Z122" i="235"/>
  <c r="AC122" i="235" s="1"/>
  <c r="D122" i="235"/>
  <c r="AX120" i="235"/>
  <c r="AW120" i="235"/>
  <c r="Z120" i="235"/>
  <c r="AC120" i="235" s="1"/>
  <c r="D120" i="235"/>
  <c r="AX118" i="235"/>
  <c r="AW118" i="235"/>
  <c r="AC118" i="235"/>
  <c r="AY118" i="235" s="1"/>
  <c r="AZ118" i="235" s="1"/>
  <c r="Z118" i="235"/>
  <c r="D118" i="235"/>
  <c r="AX116" i="235"/>
  <c r="AW116" i="235"/>
  <c r="Z116" i="235"/>
  <c r="AC116" i="235" s="1"/>
  <c r="D116" i="235"/>
  <c r="AX114" i="235"/>
  <c r="AW114" i="235"/>
  <c r="Z114" i="235"/>
  <c r="AC114" i="235" s="1"/>
  <c r="D114" i="235"/>
  <c r="AX112" i="235"/>
  <c r="AW112" i="235"/>
  <c r="Z112" i="235"/>
  <c r="AC112" i="235" s="1"/>
  <c r="D112" i="235"/>
  <c r="AX110" i="235"/>
  <c r="AW110" i="235"/>
  <c r="AC110" i="235"/>
  <c r="BA110" i="235" s="1"/>
  <c r="Z110" i="235"/>
  <c r="D110" i="235"/>
  <c r="AX108" i="235"/>
  <c r="AW108" i="235"/>
  <c r="Z108" i="235"/>
  <c r="AC108" i="235" s="1"/>
  <c r="D108" i="235"/>
  <c r="AY106" i="235"/>
  <c r="AZ106" i="235" s="1"/>
  <c r="AX106" i="235"/>
  <c r="AW106" i="235"/>
  <c r="AC106" i="235"/>
  <c r="BA106" i="235" s="1"/>
  <c r="Z106" i="235"/>
  <c r="D106" i="235"/>
  <c r="AX104" i="235"/>
  <c r="AW104" i="235"/>
  <c r="Z104" i="235"/>
  <c r="AC104" i="235" s="1"/>
  <c r="D104" i="235"/>
  <c r="AX102" i="235"/>
  <c r="AW102" i="235"/>
  <c r="AC102" i="235"/>
  <c r="AY102" i="235" s="1"/>
  <c r="AZ102" i="235" s="1"/>
  <c r="Z102" i="235"/>
  <c r="D102" i="235"/>
  <c r="AX100" i="235"/>
  <c r="AW100" i="235"/>
  <c r="Z100" i="235"/>
  <c r="AC100" i="235" s="1"/>
  <c r="D100" i="235"/>
  <c r="AX98" i="235"/>
  <c r="AW98" i="235"/>
  <c r="Z98" i="235"/>
  <c r="AC98" i="235" s="1"/>
  <c r="D98" i="235"/>
  <c r="AX83" i="235"/>
  <c r="AW83" i="235"/>
  <c r="AC83" i="235"/>
  <c r="BA83" i="235" s="1"/>
  <c r="Z83" i="235"/>
  <c r="D83" i="235"/>
  <c r="AX81" i="235"/>
  <c r="AW81" i="235"/>
  <c r="Z81" i="235"/>
  <c r="AC81" i="235" s="1"/>
  <c r="D81" i="235"/>
  <c r="AX79" i="235"/>
  <c r="AW79" i="235"/>
  <c r="Z79" i="235"/>
  <c r="AC79" i="235" s="1"/>
  <c r="AY79" i="235" s="1"/>
  <c r="AZ79" i="235" s="1"/>
  <c r="D79" i="235"/>
  <c r="AX77" i="235"/>
  <c r="AW77" i="235"/>
  <c r="Z77" i="235"/>
  <c r="AC77" i="235" s="1"/>
  <c r="D77" i="235"/>
  <c r="AX75" i="235"/>
  <c r="AW75" i="235"/>
  <c r="Z75" i="235"/>
  <c r="AC75" i="235" s="1"/>
  <c r="D75" i="235"/>
  <c r="AX73" i="235"/>
  <c r="AW73" i="235"/>
  <c r="Z73" i="235"/>
  <c r="AC73" i="235" s="1"/>
  <c r="D73" i="235"/>
  <c r="AX71" i="235"/>
  <c r="AW71" i="235"/>
  <c r="AC71" i="235"/>
  <c r="BA71" i="235" s="1"/>
  <c r="Z71" i="235"/>
  <c r="D71" i="235"/>
  <c r="AX69" i="235"/>
  <c r="AW69" i="235"/>
  <c r="Z69" i="235"/>
  <c r="AC69" i="235" s="1"/>
  <c r="D69" i="235"/>
  <c r="AX67" i="235"/>
  <c r="AW67" i="235"/>
  <c r="Z67" i="235"/>
  <c r="AC67" i="235" s="1"/>
  <c r="D67" i="235"/>
  <c r="AX65" i="235"/>
  <c r="AW65" i="235"/>
  <c r="Z65" i="235"/>
  <c r="AC65" i="235" s="1"/>
  <c r="D65" i="235"/>
  <c r="AX63" i="235"/>
  <c r="AW63" i="235"/>
  <c r="Z63" i="235"/>
  <c r="AC63" i="235" s="1"/>
  <c r="AY63" i="235" s="1"/>
  <c r="AZ63" i="235" s="1"/>
  <c r="D63" i="235"/>
  <c r="AX61" i="235"/>
  <c r="AW61" i="235"/>
  <c r="Z61" i="235"/>
  <c r="AC61" i="235" s="1"/>
  <c r="D61" i="235"/>
  <c r="AX59" i="235"/>
  <c r="AW59" i="235"/>
  <c r="Z59" i="235"/>
  <c r="AC59" i="235" s="1"/>
  <c r="D59" i="235"/>
  <c r="AX57" i="235"/>
  <c r="AW57" i="235"/>
  <c r="Z57" i="235"/>
  <c r="AC57" i="235" s="1"/>
  <c r="D57" i="235"/>
  <c r="AX55" i="235"/>
  <c r="AW55" i="235"/>
  <c r="Z55" i="235"/>
  <c r="AC55" i="235" s="1"/>
  <c r="BA55" i="235" s="1"/>
  <c r="D55" i="235"/>
  <c r="AX40" i="235"/>
  <c r="AW40" i="235"/>
  <c r="AC40" i="235"/>
  <c r="AY40" i="235" s="1"/>
  <c r="AZ40" i="235" s="1"/>
  <c r="Z40" i="235"/>
  <c r="D40" i="235"/>
  <c r="AX38" i="235"/>
  <c r="AW38" i="235"/>
  <c r="Z38" i="235"/>
  <c r="AC38" i="235" s="1"/>
  <c r="D38" i="235"/>
  <c r="AY36" i="235"/>
  <c r="AZ36" i="235" s="1"/>
  <c r="AX36" i="235"/>
  <c r="AW36" i="235"/>
  <c r="AC36" i="235"/>
  <c r="BA36" i="235" s="1"/>
  <c r="Z36" i="235"/>
  <c r="D36" i="235"/>
  <c r="AX34" i="235"/>
  <c r="AW34" i="235"/>
  <c r="Z34" i="235"/>
  <c r="AC34" i="235" s="1"/>
  <c r="D34" i="235"/>
  <c r="AX32" i="235"/>
  <c r="AW32" i="235"/>
  <c r="Z32" i="235"/>
  <c r="AC32" i="235" s="1"/>
  <c r="BA32" i="235" s="1"/>
  <c r="D32" i="235"/>
  <c r="AX30" i="235"/>
  <c r="AW30" i="235"/>
  <c r="Z30" i="235"/>
  <c r="AC30" i="235" s="1"/>
  <c r="D30" i="235"/>
  <c r="AY28" i="235"/>
  <c r="AZ28" i="235" s="1"/>
  <c r="AX28" i="235"/>
  <c r="AW28" i="235"/>
  <c r="AC28" i="235"/>
  <c r="BA28" i="235" s="1"/>
  <c r="Z28" i="235"/>
  <c r="D28" i="235"/>
  <c r="AX26" i="235"/>
  <c r="AW26" i="235"/>
  <c r="Z26" i="235"/>
  <c r="AC26" i="235" s="1"/>
  <c r="D26" i="235"/>
  <c r="AX24" i="235"/>
  <c r="AW24" i="235"/>
  <c r="AC24" i="235"/>
  <c r="AY24" i="235" s="1"/>
  <c r="AZ24" i="235" s="1"/>
  <c r="Z24" i="235"/>
  <c r="D24" i="235"/>
  <c r="AX22" i="235"/>
  <c r="AW22" i="235"/>
  <c r="Z22" i="235"/>
  <c r="AC22" i="235" s="1"/>
  <c r="D22" i="235"/>
  <c r="AX20" i="235"/>
  <c r="AW20" i="235"/>
  <c r="AC20" i="235"/>
  <c r="BA20" i="235" s="1"/>
  <c r="Z20" i="235"/>
  <c r="D20" i="235"/>
  <c r="AX18" i="235"/>
  <c r="AW18" i="235"/>
  <c r="Z18" i="235"/>
  <c r="AC18" i="235" s="1"/>
  <c r="D18" i="235"/>
  <c r="AX16" i="235"/>
  <c r="AW16" i="235"/>
  <c r="Z16" i="235"/>
  <c r="AC16" i="235" s="1"/>
  <c r="BA16" i="235" s="1"/>
  <c r="D16" i="235"/>
  <c r="AX14" i="235"/>
  <c r="AW14" i="235"/>
  <c r="Z14" i="235"/>
  <c r="AC14" i="235" s="1"/>
  <c r="D14" i="235"/>
  <c r="AX12" i="235"/>
  <c r="AW12" i="235"/>
  <c r="Z12" i="235"/>
  <c r="AC12" i="235" s="1"/>
  <c r="D12" i="235"/>
  <c r="AH6" i="235"/>
  <c r="AH178" i="235" s="1"/>
  <c r="AH4" i="235"/>
  <c r="AV2" i="235"/>
  <c r="AV18" i="235" s="1"/>
  <c r="H2" i="235"/>
  <c r="H88" i="235" s="1"/>
  <c r="B2" i="235"/>
  <c r="B45" i="235" s="1"/>
  <c r="AX212" i="234"/>
  <c r="AW212" i="234"/>
  <c r="AC212" i="234"/>
  <c r="AY212" i="234" s="1"/>
  <c r="AZ212" i="234" s="1"/>
  <c r="Z212" i="234"/>
  <c r="D212" i="234"/>
  <c r="AX210" i="234"/>
  <c r="AW210" i="234"/>
  <c r="Z210" i="234"/>
  <c r="AC210" i="234" s="1"/>
  <c r="D210" i="234"/>
  <c r="AX208" i="234"/>
  <c r="AW208" i="234"/>
  <c r="Z208" i="234"/>
  <c r="AC208" i="234" s="1"/>
  <c r="BA208" i="234" s="1"/>
  <c r="D208" i="234"/>
  <c r="AX206" i="234"/>
  <c r="AW206" i="234"/>
  <c r="Z206" i="234"/>
  <c r="AC206" i="234" s="1"/>
  <c r="D206" i="234"/>
  <c r="AX204" i="234"/>
  <c r="AW204" i="234"/>
  <c r="Z204" i="234"/>
  <c r="AC204" i="234" s="1"/>
  <c r="D204" i="234"/>
  <c r="AX202" i="234"/>
  <c r="AW202" i="234"/>
  <c r="Z202" i="234"/>
  <c r="AC202" i="234" s="1"/>
  <c r="D202" i="234"/>
  <c r="AX200" i="234"/>
  <c r="AW200" i="234"/>
  <c r="Z200" i="234"/>
  <c r="AC200" i="234" s="1"/>
  <c r="BA200" i="234" s="1"/>
  <c r="D200" i="234"/>
  <c r="AX198" i="234"/>
  <c r="AW198" i="234"/>
  <c r="AC198" i="234"/>
  <c r="BA198" i="234" s="1"/>
  <c r="Z198" i="234"/>
  <c r="D198" i="234"/>
  <c r="AX196" i="234"/>
  <c r="AW196" i="234"/>
  <c r="Z196" i="234"/>
  <c r="AC196" i="234" s="1"/>
  <c r="D196" i="234"/>
  <c r="AX194" i="234"/>
  <c r="AW194" i="234"/>
  <c r="Z194" i="234"/>
  <c r="AC194" i="234" s="1"/>
  <c r="D194" i="234"/>
  <c r="AX192" i="234"/>
  <c r="AW192" i="234"/>
  <c r="Z192" i="234"/>
  <c r="AC192" i="234" s="1"/>
  <c r="BA192" i="234" s="1"/>
  <c r="D192" i="234"/>
  <c r="AX190" i="234"/>
  <c r="AW190" i="234"/>
  <c r="Z190" i="234"/>
  <c r="AC190" i="234" s="1"/>
  <c r="D190" i="234"/>
  <c r="AX188" i="234"/>
  <c r="AW188" i="234"/>
  <c r="Z188" i="234"/>
  <c r="AC188" i="234" s="1"/>
  <c r="D188" i="234"/>
  <c r="AX186" i="234"/>
  <c r="AW186" i="234"/>
  <c r="Z186" i="234"/>
  <c r="AC186" i="234" s="1"/>
  <c r="D186" i="234"/>
  <c r="AX184" i="234"/>
  <c r="AW184" i="234"/>
  <c r="Z184" i="234"/>
  <c r="AC184" i="234" s="1"/>
  <c r="BA184" i="234" s="1"/>
  <c r="D184" i="234"/>
  <c r="AX169" i="234"/>
  <c r="AW169" i="234"/>
  <c r="Z169" i="234"/>
  <c r="AC169" i="234" s="1"/>
  <c r="BA169" i="234" s="1"/>
  <c r="D169" i="234"/>
  <c r="AX167" i="234"/>
  <c r="AW167" i="234"/>
  <c r="Z167" i="234"/>
  <c r="AC167" i="234" s="1"/>
  <c r="D167" i="234"/>
  <c r="AX165" i="234"/>
  <c r="AW165" i="234"/>
  <c r="Z165" i="234"/>
  <c r="AC165" i="234" s="1"/>
  <c r="D165" i="234"/>
  <c r="AX163" i="234"/>
  <c r="AW163" i="234"/>
  <c r="Z163" i="234"/>
  <c r="AC163" i="234" s="1"/>
  <c r="D163" i="234"/>
  <c r="AX161" i="234"/>
  <c r="AW161" i="234"/>
  <c r="Z161" i="234"/>
  <c r="AC161" i="234" s="1"/>
  <c r="BA161" i="234" s="1"/>
  <c r="D161" i="234"/>
  <c r="AX159" i="234"/>
  <c r="AW159" i="234"/>
  <c r="AC159" i="234"/>
  <c r="BA159" i="234" s="1"/>
  <c r="Z159" i="234"/>
  <c r="D159" i="234"/>
  <c r="AX157" i="234"/>
  <c r="AW157" i="234"/>
  <c r="AC157" i="234"/>
  <c r="AY157" i="234" s="1"/>
  <c r="AZ157" i="234" s="1"/>
  <c r="Z157" i="234"/>
  <c r="D157" i="234"/>
  <c r="AX155" i="234"/>
  <c r="AW155" i="234"/>
  <c r="Z155" i="234"/>
  <c r="AC155" i="234" s="1"/>
  <c r="D155" i="234"/>
  <c r="AX153" i="234"/>
  <c r="AW153" i="234"/>
  <c r="Z153" i="234"/>
  <c r="AC153" i="234" s="1"/>
  <c r="BA153" i="234" s="1"/>
  <c r="D153" i="234"/>
  <c r="AX151" i="234"/>
  <c r="AW151" i="234"/>
  <c r="Z151" i="234"/>
  <c r="AC151" i="234" s="1"/>
  <c r="D151" i="234"/>
  <c r="AX149" i="234"/>
  <c r="AW149" i="234"/>
  <c r="Z149" i="234"/>
  <c r="AC149" i="234" s="1"/>
  <c r="D149" i="234"/>
  <c r="AX147" i="234"/>
  <c r="AW147" i="234"/>
  <c r="Z147" i="234"/>
  <c r="AC147" i="234" s="1"/>
  <c r="D147" i="234"/>
  <c r="AX145" i="234"/>
  <c r="AW145" i="234"/>
  <c r="Z145" i="234"/>
  <c r="AC145" i="234" s="1"/>
  <c r="BA145" i="234" s="1"/>
  <c r="D145" i="234"/>
  <c r="AX143" i="234"/>
  <c r="AW143" i="234"/>
  <c r="AC143" i="234"/>
  <c r="BA143" i="234" s="1"/>
  <c r="Z143" i="234"/>
  <c r="D143" i="234"/>
  <c r="AX141" i="234"/>
  <c r="AW141" i="234"/>
  <c r="Z141" i="234"/>
  <c r="AC141" i="234" s="1"/>
  <c r="D141" i="234"/>
  <c r="AX126" i="234"/>
  <c r="AW126" i="234"/>
  <c r="Z126" i="234"/>
  <c r="AC126" i="234" s="1"/>
  <c r="D126" i="234"/>
  <c r="AX124" i="234"/>
  <c r="AW124" i="234"/>
  <c r="Z124" i="234"/>
  <c r="AC124" i="234" s="1"/>
  <c r="D124" i="234"/>
  <c r="AX122" i="234"/>
  <c r="AW122" i="234"/>
  <c r="Z122" i="234"/>
  <c r="AC122" i="234" s="1"/>
  <c r="BA122" i="234" s="1"/>
  <c r="D122" i="234"/>
  <c r="AX120" i="234"/>
  <c r="AW120" i="234"/>
  <c r="AC120" i="234"/>
  <c r="BA120" i="234" s="1"/>
  <c r="Z120" i="234"/>
  <c r="D120" i="234"/>
  <c r="AX118" i="234"/>
  <c r="AW118" i="234"/>
  <c r="AC118" i="234"/>
  <c r="AY118" i="234" s="1"/>
  <c r="AZ118" i="234" s="1"/>
  <c r="Z118" i="234"/>
  <c r="D118" i="234"/>
  <c r="AX116" i="234"/>
  <c r="AW116" i="234"/>
  <c r="Z116" i="234"/>
  <c r="AC116" i="234" s="1"/>
  <c r="D116" i="234"/>
  <c r="AX114" i="234"/>
  <c r="AW114" i="234"/>
  <c r="AC114" i="234"/>
  <c r="BA114" i="234" s="1"/>
  <c r="Z114" i="234"/>
  <c r="D114" i="234"/>
  <c r="AX112" i="234"/>
  <c r="AW112" i="234"/>
  <c r="Z112" i="234"/>
  <c r="AC112" i="234" s="1"/>
  <c r="D112" i="234"/>
  <c r="AX110" i="234"/>
  <c r="AW110" i="234"/>
  <c r="Z110" i="234"/>
  <c r="AC110" i="234" s="1"/>
  <c r="D110" i="234"/>
  <c r="AX108" i="234"/>
  <c r="AW108" i="234"/>
  <c r="Z108" i="234"/>
  <c r="AC108" i="234" s="1"/>
  <c r="D108" i="234"/>
  <c r="AX106" i="234"/>
  <c r="AW106" i="234"/>
  <c r="AC106" i="234"/>
  <c r="BA106" i="234" s="1"/>
  <c r="Z106" i="234"/>
  <c r="D106" i="234"/>
  <c r="AX104" i="234"/>
  <c r="AW104" i="234"/>
  <c r="Z104" i="234"/>
  <c r="AC104" i="234" s="1"/>
  <c r="BA104" i="234" s="1"/>
  <c r="D104" i="234"/>
  <c r="AX102" i="234"/>
  <c r="AW102" i="234"/>
  <c r="Z102" i="234"/>
  <c r="AC102" i="234" s="1"/>
  <c r="AY102" i="234" s="1"/>
  <c r="AZ102" i="234" s="1"/>
  <c r="D102" i="234"/>
  <c r="AX100" i="234"/>
  <c r="AW100" i="234"/>
  <c r="Z100" i="234"/>
  <c r="AC100" i="234" s="1"/>
  <c r="D100" i="234"/>
  <c r="AX98" i="234"/>
  <c r="AW98" i="234"/>
  <c r="AC98" i="234"/>
  <c r="BA98" i="234" s="1"/>
  <c r="Z98" i="234"/>
  <c r="D98" i="234"/>
  <c r="AH92" i="234"/>
  <c r="AH90" i="234"/>
  <c r="AX83" i="234"/>
  <c r="AW83" i="234"/>
  <c r="Z83" i="234"/>
  <c r="AC83" i="234" s="1"/>
  <c r="BA83" i="234" s="1"/>
  <c r="D83" i="234"/>
  <c r="AX81" i="234"/>
  <c r="AW81" i="234"/>
  <c r="AC81" i="234"/>
  <c r="BA81" i="234" s="1"/>
  <c r="Z81" i="234"/>
  <c r="D81" i="234"/>
  <c r="BA79" i="234"/>
  <c r="AX79" i="234"/>
  <c r="AW79" i="234"/>
  <c r="AC79" i="234"/>
  <c r="AY79" i="234" s="1"/>
  <c r="AZ79" i="234" s="1"/>
  <c r="Z79" i="234"/>
  <c r="D79" i="234"/>
  <c r="AX77" i="234"/>
  <c r="AW77" i="234"/>
  <c r="Z77" i="234"/>
  <c r="AC77" i="234" s="1"/>
  <c r="D77" i="234"/>
  <c r="AX75" i="234"/>
  <c r="AW75" i="234"/>
  <c r="AC75" i="234"/>
  <c r="BA75" i="234" s="1"/>
  <c r="Z75" i="234"/>
  <c r="D75" i="234"/>
  <c r="AX73" i="234"/>
  <c r="AW73" i="234"/>
  <c r="Z73" i="234"/>
  <c r="AC73" i="234" s="1"/>
  <c r="D73" i="234"/>
  <c r="AX71" i="234"/>
  <c r="AW71" i="234"/>
  <c r="Z71" i="234"/>
  <c r="AC71" i="234" s="1"/>
  <c r="D71" i="234"/>
  <c r="AX69" i="234"/>
  <c r="AW69" i="234"/>
  <c r="Z69" i="234"/>
  <c r="AC69" i="234" s="1"/>
  <c r="D69" i="234"/>
  <c r="AX67" i="234"/>
  <c r="AW67" i="234"/>
  <c r="Z67" i="234"/>
  <c r="AC67" i="234" s="1"/>
  <c r="BA67" i="234" s="1"/>
  <c r="D67" i="234"/>
  <c r="AX65" i="234"/>
  <c r="AW65" i="234"/>
  <c r="Z65" i="234"/>
  <c r="AC65" i="234" s="1"/>
  <c r="D65" i="234"/>
  <c r="AX63" i="234"/>
  <c r="AW63" i="234"/>
  <c r="Z63" i="234"/>
  <c r="AC63" i="234" s="1"/>
  <c r="D63" i="234"/>
  <c r="AX61" i="234"/>
  <c r="AW61" i="234"/>
  <c r="Z61" i="234"/>
  <c r="AC61" i="234" s="1"/>
  <c r="BA61" i="234" s="1"/>
  <c r="D61" i="234"/>
  <c r="AX59" i="234"/>
  <c r="AW59" i="234"/>
  <c r="Z59" i="234"/>
  <c r="AC59" i="234" s="1"/>
  <c r="D59" i="234"/>
  <c r="AX57" i="234"/>
  <c r="AW57" i="234"/>
  <c r="Z57" i="234"/>
  <c r="AC57" i="234" s="1"/>
  <c r="D57" i="234"/>
  <c r="AX55" i="234"/>
  <c r="AW55" i="234"/>
  <c r="Z55" i="234"/>
  <c r="AC55" i="234" s="1"/>
  <c r="D55" i="234"/>
  <c r="AX40" i="234"/>
  <c r="AW40" i="234"/>
  <c r="AC40" i="234"/>
  <c r="BA40" i="234" s="1"/>
  <c r="Z40" i="234"/>
  <c r="D40" i="234"/>
  <c r="AY38" i="234"/>
  <c r="AZ38" i="234" s="1"/>
  <c r="AX38" i="234"/>
  <c r="AW38" i="234"/>
  <c r="Z38" i="234"/>
  <c r="AC38" i="234" s="1"/>
  <c r="BA38" i="234" s="1"/>
  <c r="D38" i="234"/>
  <c r="AX36" i="234"/>
  <c r="AW36" i="234"/>
  <c r="Z36" i="234"/>
  <c r="AC36" i="234" s="1"/>
  <c r="D36" i="234"/>
  <c r="AX34" i="234"/>
  <c r="AW34" i="234"/>
  <c r="Z34" i="234"/>
  <c r="AC34" i="234" s="1"/>
  <c r="D34" i="234"/>
  <c r="AX32" i="234"/>
  <c r="AW32" i="234"/>
  <c r="Z32" i="234"/>
  <c r="AC32" i="234" s="1"/>
  <c r="D32" i="234"/>
  <c r="AX30" i="234"/>
  <c r="AW30" i="234"/>
  <c r="Z30" i="234"/>
  <c r="AC30" i="234" s="1"/>
  <c r="D30" i="234"/>
  <c r="AX28" i="234"/>
  <c r="AW28" i="234"/>
  <c r="AC28" i="234"/>
  <c r="AY28" i="234" s="1"/>
  <c r="AZ28" i="234" s="1"/>
  <c r="Z28" i="234"/>
  <c r="D28" i="234"/>
  <c r="AX26" i="234"/>
  <c r="AW26" i="234"/>
  <c r="Z26" i="234"/>
  <c r="AC26" i="234" s="1"/>
  <c r="D26" i="234"/>
  <c r="AX24" i="234"/>
  <c r="AW24" i="234"/>
  <c r="Z24" i="234"/>
  <c r="AC24" i="234" s="1"/>
  <c r="D24" i="234"/>
  <c r="AX22" i="234"/>
  <c r="AW22" i="234"/>
  <c r="Z22" i="234"/>
  <c r="AC22" i="234" s="1"/>
  <c r="BA22" i="234" s="1"/>
  <c r="D22" i="234"/>
  <c r="AX20" i="234"/>
  <c r="AW20" i="234"/>
  <c r="AC20" i="234"/>
  <c r="BA20" i="234" s="1"/>
  <c r="Z20" i="234"/>
  <c r="D20" i="234"/>
  <c r="AX18" i="234"/>
  <c r="AW18" i="234"/>
  <c r="Z18" i="234"/>
  <c r="AC18" i="234" s="1"/>
  <c r="D18" i="234"/>
  <c r="AX16" i="234"/>
  <c r="AW16" i="234"/>
  <c r="Z16" i="234"/>
  <c r="AC16" i="234" s="1"/>
  <c r="D16" i="234"/>
  <c r="AX14" i="234"/>
  <c r="AW14" i="234"/>
  <c r="Z14" i="234"/>
  <c r="AC14" i="234" s="1"/>
  <c r="D14" i="234"/>
  <c r="AX12" i="234"/>
  <c r="AW12" i="234"/>
  <c r="Z12" i="234"/>
  <c r="AC12" i="234" s="1"/>
  <c r="AY12" i="234" s="1"/>
  <c r="AZ12" i="234" s="1"/>
  <c r="D12" i="234"/>
  <c r="AH6" i="234"/>
  <c r="AH178" i="234" s="1"/>
  <c r="AH4" i="234"/>
  <c r="AH133" i="234" s="1"/>
  <c r="AV2" i="234"/>
  <c r="AV77" i="234" s="1"/>
  <c r="H2" i="234"/>
  <c r="H131" i="234" s="1"/>
  <c r="B2" i="234"/>
  <c r="B45" i="234" s="1"/>
  <c r="AX212" i="233"/>
  <c r="AW212" i="233"/>
  <c r="AC212" i="233"/>
  <c r="AY212" i="233" s="1"/>
  <c r="AZ212" i="233" s="1"/>
  <c r="Z212" i="233"/>
  <c r="D212" i="233"/>
  <c r="AX210" i="233"/>
  <c r="AW210" i="233"/>
  <c r="Z210" i="233"/>
  <c r="AC210" i="233" s="1"/>
  <c r="D210" i="233"/>
  <c r="AY208" i="233"/>
  <c r="AZ208" i="233" s="1"/>
  <c r="AX208" i="233"/>
  <c r="AW208" i="233"/>
  <c r="Z208" i="233"/>
  <c r="AC208" i="233" s="1"/>
  <c r="BA208" i="233" s="1"/>
  <c r="D208" i="233"/>
  <c r="AX206" i="233"/>
  <c r="AW206" i="233"/>
  <c r="Z206" i="233"/>
  <c r="AC206" i="233" s="1"/>
  <c r="BA206" i="233" s="1"/>
  <c r="D206" i="233"/>
  <c r="AX204" i="233"/>
  <c r="AW204" i="233"/>
  <c r="Z204" i="233"/>
  <c r="AC204" i="233" s="1"/>
  <c r="D204" i="233"/>
  <c r="AX202" i="233"/>
  <c r="AW202" i="233"/>
  <c r="Z202" i="233"/>
  <c r="AC202" i="233" s="1"/>
  <c r="D202" i="233"/>
  <c r="AX200" i="233"/>
  <c r="AW200" i="233"/>
  <c r="Z200" i="233"/>
  <c r="AC200" i="233" s="1"/>
  <c r="D200" i="233"/>
  <c r="AX198" i="233"/>
  <c r="AW198" i="233"/>
  <c r="Z198" i="233"/>
  <c r="AC198" i="233" s="1"/>
  <c r="BA198" i="233" s="1"/>
  <c r="D198" i="233"/>
  <c r="AX196" i="233"/>
  <c r="AW196" i="233"/>
  <c r="AC196" i="233"/>
  <c r="AY196" i="233" s="1"/>
  <c r="AZ196" i="233" s="1"/>
  <c r="Z196" i="233"/>
  <c r="D196" i="233"/>
  <c r="AX194" i="233"/>
  <c r="AW194" i="233"/>
  <c r="Z194" i="233"/>
  <c r="AC194" i="233" s="1"/>
  <c r="D194" i="233"/>
  <c r="AX192" i="233"/>
  <c r="AW192" i="233"/>
  <c r="Z192" i="233"/>
  <c r="AC192" i="233" s="1"/>
  <c r="BA192" i="233" s="1"/>
  <c r="D192" i="233"/>
  <c r="AX190" i="233"/>
  <c r="AW190" i="233"/>
  <c r="AC190" i="233"/>
  <c r="BA190" i="233" s="1"/>
  <c r="Z190" i="233"/>
  <c r="D190" i="233"/>
  <c r="AX188" i="233"/>
  <c r="AW188" i="233"/>
  <c r="Z188" i="233"/>
  <c r="AC188" i="233" s="1"/>
  <c r="D188" i="233"/>
  <c r="AX186" i="233"/>
  <c r="AW186" i="233"/>
  <c r="Z186" i="233"/>
  <c r="AC186" i="233" s="1"/>
  <c r="D186" i="233"/>
  <c r="AX184" i="233"/>
  <c r="AW184" i="233"/>
  <c r="Z184" i="233"/>
  <c r="AC184" i="233" s="1"/>
  <c r="D184" i="233"/>
  <c r="AH176" i="233"/>
  <c r="AY169" i="233"/>
  <c r="AZ169" i="233" s="1"/>
  <c r="AX169" i="233"/>
  <c r="AW169" i="233"/>
  <c r="Z169" i="233"/>
  <c r="AC169" i="233" s="1"/>
  <c r="BA169" i="233" s="1"/>
  <c r="D169" i="233"/>
  <c r="AX167" i="233"/>
  <c r="AW167" i="233"/>
  <c r="AC167" i="233"/>
  <c r="BA167" i="233" s="1"/>
  <c r="Z167" i="233"/>
  <c r="D167" i="233"/>
  <c r="AX165" i="233"/>
  <c r="AW165" i="233"/>
  <c r="Z165" i="233"/>
  <c r="AC165" i="233" s="1"/>
  <c r="D165" i="233"/>
  <c r="AX163" i="233"/>
  <c r="AW163" i="233"/>
  <c r="Z163" i="233"/>
  <c r="AC163" i="233" s="1"/>
  <c r="D163" i="233"/>
  <c r="AX161" i="233"/>
  <c r="AW161" i="233"/>
  <c r="Z161" i="233"/>
  <c r="AC161" i="233" s="1"/>
  <c r="D161" i="233"/>
  <c r="AX159" i="233"/>
  <c r="AW159" i="233"/>
  <c r="AC159" i="233"/>
  <c r="BA159" i="233" s="1"/>
  <c r="Z159" i="233"/>
  <c r="D159" i="233"/>
  <c r="AX157" i="233"/>
  <c r="AW157" i="233"/>
  <c r="Z157" i="233"/>
  <c r="AC157" i="233" s="1"/>
  <c r="D157" i="233"/>
  <c r="AX155" i="233"/>
  <c r="AW155" i="233"/>
  <c r="AC155" i="233"/>
  <c r="BA155" i="233" s="1"/>
  <c r="Z155" i="233"/>
  <c r="D155" i="233"/>
  <c r="AX153" i="233"/>
  <c r="AW153" i="233"/>
  <c r="Z153" i="233"/>
  <c r="AC153" i="233" s="1"/>
  <c r="BA153" i="233" s="1"/>
  <c r="D153" i="233"/>
  <c r="AX151" i="233"/>
  <c r="AW151" i="233"/>
  <c r="AC151" i="233"/>
  <c r="BA151" i="233" s="1"/>
  <c r="Z151" i="233"/>
  <c r="D151" i="233"/>
  <c r="AX149" i="233"/>
  <c r="AW149" i="233"/>
  <c r="Z149" i="233"/>
  <c r="AC149" i="233" s="1"/>
  <c r="D149" i="233"/>
  <c r="AX147" i="233"/>
  <c r="AW147" i="233"/>
  <c r="Z147" i="233"/>
  <c r="AC147" i="233" s="1"/>
  <c r="D147" i="233"/>
  <c r="AX145" i="233"/>
  <c r="AW145" i="233"/>
  <c r="Z145" i="233"/>
  <c r="AC145" i="233" s="1"/>
  <c r="D145" i="233"/>
  <c r="AX143" i="233"/>
  <c r="AW143" i="233"/>
  <c r="AC143" i="233"/>
  <c r="BA143" i="233" s="1"/>
  <c r="Z143" i="233"/>
  <c r="D143" i="233"/>
  <c r="AX141" i="233"/>
  <c r="AW141" i="233"/>
  <c r="AC141" i="233"/>
  <c r="AY141" i="233" s="1"/>
  <c r="AZ141" i="233" s="1"/>
  <c r="Z141" i="233"/>
  <c r="D141" i="233"/>
  <c r="AX126" i="233"/>
  <c r="AW126" i="233"/>
  <c r="Z126" i="233"/>
  <c r="AC126" i="233" s="1"/>
  <c r="D126" i="233"/>
  <c r="AX124" i="233"/>
  <c r="AW124" i="233"/>
  <c r="Z124" i="233"/>
  <c r="AC124" i="233" s="1"/>
  <c r="D124" i="233"/>
  <c r="AX122" i="233"/>
  <c r="AW122" i="233"/>
  <c r="Z122" i="233"/>
  <c r="AC122" i="233" s="1"/>
  <c r="D122" i="233"/>
  <c r="AX120" i="233"/>
  <c r="AW120" i="233"/>
  <c r="AC120" i="233"/>
  <c r="BA120" i="233" s="1"/>
  <c r="Z120" i="233"/>
  <c r="D120" i="233"/>
  <c r="AX118" i="233"/>
  <c r="AW118" i="233"/>
  <c r="Z118" i="233"/>
  <c r="AC118" i="233" s="1"/>
  <c r="D118" i="233"/>
  <c r="AX116" i="233"/>
  <c r="AW116" i="233"/>
  <c r="AC116" i="233"/>
  <c r="BA116" i="233" s="1"/>
  <c r="Z116" i="233"/>
  <c r="D116" i="233"/>
  <c r="AX114" i="233"/>
  <c r="AW114" i="233"/>
  <c r="Z114" i="233"/>
  <c r="AC114" i="233" s="1"/>
  <c r="D114" i="233"/>
  <c r="AX112" i="233"/>
  <c r="AW112" i="233"/>
  <c r="Z112" i="233"/>
  <c r="AC112" i="233" s="1"/>
  <c r="BA112" i="233" s="1"/>
  <c r="D112" i="233"/>
  <c r="AX110" i="233"/>
  <c r="AW110" i="233"/>
  <c r="Z110" i="233"/>
  <c r="AC110" i="233" s="1"/>
  <c r="D110" i="233"/>
  <c r="AX108" i="233"/>
  <c r="AW108" i="233"/>
  <c r="Z108" i="233"/>
  <c r="AC108" i="233" s="1"/>
  <c r="D108" i="233"/>
  <c r="AX106" i="233"/>
  <c r="AW106" i="233"/>
  <c r="Z106" i="233"/>
  <c r="AC106" i="233" s="1"/>
  <c r="D106" i="233"/>
  <c r="AX104" i="233"/>
  <c r="AW104" i="233"/>
  <c r="Z104" i="233"/>
  <c r="AC104" i="233" s="1"/>
  <c r="BA104" i="233" s="1"/>
  <c r="D104" i="233"/>
  <c r="AX102" i="233"/>
  <c r="AW102" i="233"/>
  <c r="AC102" i="233"/>
  <c r="AY102" i="233" s="1"/>
  <c r="AZ102" i="233" s="1"/>
  <c r="Z102" i="233"/>
  <c r="D102" i="233"/>
  <c r="AX100" i="233"/>
  <c r="AW100" i="233"/>
  <c r="Z100" i="233"/>
  <c r="AC100" i="233" s="1"/>
  <c r="D100" i="233"/>
  <c r="AY98" i="233"/>
  <c r="AZ98" i="233" s="1"/>
  <c r="AX98" i="233"/>
  <c r="AW98" i="233"/>
  <c r="AC98" i="233"/>
  <c r="BA98" i="233" s="1"/>
  <c r="Z98" i="233"/>
  <c r="D98" i="233"/>
  <c r="AH92" i="233"/>
  <c r="AX83" i="233"/>
  <c r="AW83" i="233"/>
  <c r="Z83" i="233"/>
  <c r="AC83" i="233" s="1"/>
  <c r="D83" i="233"/>
  <c r="AX81" i="233"/>
  <c r="AW81" i="233"/>
  <c r="AC81" i="233"/>
  <c r="BA81" i="233" s="1"/>
  <c r="Z81" i="233"/>
  <c r="D81" i="233"/>
  <c r="AX79" i="233"/>
  <c r="AW79" i="233"/>
  <c r="Z79" i="233"/>
  <c r="AC79" i="233" s="1"/>
  <c r="AY79" i="233" s="1"/>
  <c r="AZ79" i="233" s="1"/>
  <c r="D79" i="233"/>
  <c r="AX77" i="233"/>
  <c r="AW77" i="233"/>
  <c r="AC77" i="233"/>
  <c r="BA77" i="233" s="1"/>
  <c r="Z77" i="233"/>
  <c r="D77" i="233"/>
  <c r="AY75" i="233"/>
  <c r="AZ75" i="233" s="1"/>
  <c r="AX75" i="233"/>
  <c r="AW75" i="233"/>
  <c r="Z75" i="233"/>
  <c r="AC75" i="233" s="1"/>
  <c r="BA75" i="233" s="1"/>
  <c r="D75" i="233"/>
  <c r="AX73" i="233"/>
  <c r="AW73" i="233"/>
  <c r="Z73" i="233"/>
  <c r="AC73" i="233" s="1"/>
  <c r="BA73" i="233" s="1"/>
  <c r="D73" i="233"/>
  <c r="AX71" i="233"/>
  <c r="AW71" i="233"/>
  <c r="Z71" i="233"/>
  <c r="AC71" i="233" s="1"/>
  <c r="D71" i="233"/>
  <c r="AX69" i="233"/>
  <c r="AW69" i="233"/>
  <c r="Z69" i="233"/>
  <c r="AC69" i="233" s="1"/>
  <c r="BA69" i="233" s="1"/>
  <c r="D69" i="233"/>
  <c r="AX67" i="233"/>
  <c r="AW67" i="233"/>
  <c r="Z67" i="233"/>
  <c r="AC67" i="233" s="1"/>
  <c r="D67" i="233"/>
  <c r="AX65" i="233"/>
  <c r="AW65" i="233"/>
  <c r="Z65" i="233"/>
  <c r="AC65" i="233" s="1"/>
  <c r="D65" i="233"/>
  <c r="AX63" i="233"/>
  <c r="AW63" i="233"/>
  <c r="Z63" i="233"/>
  <c r="AC63" i="233" s="1"/>
  <c r="AY63" i="233" s="1"/>
  <c r="AZ63" i="233" s="1"/>
  <c r="D63" i="233"/>
  <c r="AX61" i="233"/>
  <c r="AW61" i="233"/>
  <c r="Z61" i="233"/>
  <c r="AC61" i="233" s="1"/>
  <c r="D61" i="233"/>
  <c r="AX59" i="233"/>
  <c r="AW59" i="233"/>
  <c r="Z59" i="233"/>
  <c r="AC59" i="233" s="1"/>
  <c r="BA59" i="233" s="1"/>
  <c r="D59" i="233"/>
  <c r="AX57" i="233"/>
  <c r="AW57" i="233"/>
  <c r="AC57" i="233"/>
  <c r="AY57" i="233" s="1"/>
  <c r="AZ57" i="233" s="1"/>
  <c r="Z57" i="233"/>
  <c r="D57" i="233"/>
  <c r="AX55" i="233"/>
  <c r="AW55" i="233"/>
  <c r="Z55" i="233"/>
  <c r="AC55" i="233" s="1"/>
  <c r="D55" i="233"/>
  <c r="AX40" i="233"/>
  <c r="AW40" i="233"/>
  <c r="Z40" i="233"/>
  <c r="AC40" i="233" s="1"/>
  <c r="D40" i="233"/>
  <c r="AY38" i="233"/>
  <c r="AZ38" i="233" s="1"/>
  <c r="AX38" i="233"/>
  <c r="AW38" i="233"/>
  <c r="AC38" i="233"/>
  <c r="BA38" i="233" s="1"/>
  <c r="Z38" i="233"/>
  <c r="D38" i="233"/>
  <c r="AX36" i="233"/>
  <c r="AW36" i="233"/>
  <c r="Z36" i="233"/>
  <c r="AC36" i="233" s="1"/>
  <c r="BA36" i="233" s="1"/>
  <c r="D36" i="233"/>
  <c r="AX34" i="233"/>
  <c r="AW34" i="233"/>
  <c r="AC34" i="233"/>
  <c r="AY34" i="233" s="1"/>
  <c r="AZ34" i="233" s="1"/>
  <c r="Z34" i="233"/>
  <c r="D34" i="233"/>
  <c r="AX32" i="233"/>
  <c r="AW32" i="233"/>
  <c r="Z32" i="233"/>
  <c r="AC32" i="233" s="1"/>
  <c r="D32" i="233"/>
  <c r="AX30" i="233"/>
  <c r="AW30" i="233"/>
  <c r="Z30" i="233"/>
  <c r="AC30" i="233" s="1"/>
  <c r="BA30" i="233" s="1"/>
  <c r="D30" i="233"/>
  <c r="AX28" i="233"/>
  <c r="AW28" i="233"/>
  <c r="Z28" i="233"/>
  <c r="AC28" i="233" s="1"/>
  <c r="D28" i="233"/>
  <c r="AX26" i="233"/>
  <c r="AW26" i="233"/>
  <c r="AC26" i="233"/>
  <c r="AY26" i="233" s="1"/>
  <c r="AZ26" i="233" s="1"/>
  <c r="Z26" i="233"/>
  <c r="D26" i="233"/>
  <c r="AX24" i="233"/>
  <c r="AW24" i="233"/>
  <c r="AC24" i="233"/>
  <c r="AY24" i="233" s="1"/>
  <c r="AZ24" i="233" s="1"/>
  <c r="Z24" i="233"/>
  <c r="D24" i="233"/>
  <c r="AX22" i="233"/>
  <c r="AW22" i="233"/>
  <c r="Z22" i="233"/>
  <c r="AC22" i="233" s="1"/>
  <c r="D22" i="233"/>
  <c r="AX20" i="233"/>
  <c r="AW20" i="233"/>
  <c r="AC20" i="233"/>
  <c r="BA20" i="233" s="1"/>
  <c r="Z20" i="233"/>
  <c r="D20" i="233"/>
  <c r="AX18" i="233"/>
  <c r="AW18" i="233"/>
  <c r="AC18" i="233"/>
  <c r="AY18" i="233" s="1"/>
  <c r="AZ18" i="233" s="1"/>
  <c r="Z18" i="233"/>
  <c r="D18" i="233"/>
  <c r="AX16" i="233"/>
  <c r="AW16" i="233"/>
  <c r="Z16" i="233"/>
  <c r="AC16" i="233" s="1"/>
  <c r="D16" i="233"/>
  <c r="AX14" i="233"/>
  <c r="AW14" i="233"/>
  <c r="Z14" i="233"/>
  <c r="AC14" i="233" s="1"/>
  <c r="BA14" i="233" s="1"/>
  <c r="D14" i="233"/>
  <c r="AX12" i="233"/>
  <c r="AW12" i="233"/>
  <c r="Z12" i="233"/>
  <c r="AC12" i="233" s="1"/>
  <c r="D12" i="233"/>
  <c r="AH6" i="233"/>
  <c r="AH178" i="233" s="1"/>
  <c r="AH4" i="233"/>
  <c r="AH47" i="233" s="1"/>
  <c r="AV2" i="233"/>
  <c r="AV22" i="233" s="1"/>
  <c r="H2" i="233"/>
  <c r="H131" i="233" s="1"/>
  <c r="B2" i="233"/>
  <c r="AX212" i="232"/>
  <c r="AW212" i="232"/>
  <c r="Z212" i="232"/>
  <c r="AC212" i="232" s="1"/>
  <c r="D212" i="232"/>
  <c r="AX210" i="232"/>
  <c r="AW210" i="232"/>
  <c r="Z210" i="232"/>
  <c r="AC210" i="232" s="1"/>
  <c r="D210" i="232"/>
  <c r="AX208" i="232"/>
  <c r="AW208" i="232"/>
  <c r="Z208" i="232"/>
  <c r="AC208" i="232" s="1"/>
  <c r="BA208" i="232" s="1"/>
  <c r="D208" i="232"/>
  <c r="AX206" i="232"/>
  <c r="AW206" i="232"/>
  <c r="Z206" i="232"/>
  <c r="AC206" i="232" s="1"/>
  <c r="D206" i="232"/>
  <c r="AX204" i="232"/>
  <c r="AW204" i="232"/>
  <c r="Z204" i="232"/>
  <c r="AC204" i="232" s="1"/>
  <c r="BA204" i="232" s="1"/>
  <c r="D204" i="232"/>
  <c r="AX202" i="232"/>
  <c r="AW202" i="232"/>
  <c r="Z202" i="232"/>
  <c r="AC202" i="232" s="1"/>
  <c r="D202" i="232"/>
  <c r="AX200" i="232"/>
  <c r="AW200" i="232"/>
  <c r="Z200" i="232"/>
  <c r="AC200" i="232" s="1"/>
  <c r="D200" i="232"/>
  <c r="AX198" i="232"/>
  <c r="AW198" i="232"/>
  <c r="AC198" i="232"/>
  <c r="BA198" i="232" s="1"/>
  <c r="Z198" i="232"/>
  <c r="D198" i="232"/>
  <c r="AX196" i="232"/>
  <c r="AW196" i="232"/>
  <c r="AC196" i="232"/>
  <c r="AY196" i="232" s="1"/>
  <c r="AZ196" i="232" s="1"/>
  <c r="Z196" i="232"/>
  <c r="D196" i="232"/>
  <c r="AX194" i="232"/>
  <c r="AW194" i="232"/>
  <c r="Z194" i="232"/>
  <c r="AC194" i="232" s="1"/>
  <c r="D194" i="232"/>
  <c r="AX192" i="232"/>
  <c r="AW192" i="232"/>
  <c r="Z192" i="232"/>
  <c r="AC192" i="232" s="1"/>
  <c r="BA192" i="232" s="1"/>
  <c r="D192" i="232"/>
  <c r="AX190" i="232"/>
  <c r="AW190" i="232"/>
  <c r="Z190" i="232"/>
  <c r="AC190" i="232" s="1"/>
  <c r="D190" i="232"/>
  <c r="AX188" i="232"/>
  <c r="AW188" i="232"/>
  <c r="AC188" i="232"/>
  <c r="BA188" i="232" s="1"/>
  <c r="Z188" i="232"/>
  <c r="D188" i="232"/>
  <c r="AX186" i="232"/>
  <c r="AW186" i="232"/>
  <c r="Z186" i="232"/>
  <c r="AC186" i="232" s="1"/>
  <c r="D186" i="232"/>
  <c r="AX184" i="232"/>
  <c r="AW184" i="232"/>
  <c r="Z184" i="232"/>
  <c r="AC184" i="232" s="1"/>
  <c r="D184" i="232"/>
  <c r="AH176" i="232"/>
  <c r="AX169" i="232"/>
  <c r="AW169" i="232"/>
  <c r="Z169" i="232"/>
  <c r="AC169" i="232" s="1"/>
  <c r="BA169" i="232" s="1"/>
  <c r="D169" i="232"/>
  <c r="AX167" i="232"/>
  <c r="AW167" i="232"/>
  <c r="Z167" i="232"/>
  <c r="AC167" i="232" s="1"/>
  <c r="D167" i="232"/>
  <c r="AX165" i="232"/>
  <c r="AW165" i="232"/>
  <c r="AC165" i="232"/>
  <c r="BA165" i="232" s="1"/>
  <c r="Z165" i="232"/>
  <c r="D165" i="232"/>
  <c r="AX163" i="232"/>
  <c r="AW163" i="232"/>
  <c r="Z163" i="232"/>
  <c r="AC163" i="232" s="1"/>
  <c r="D163" i="232"/>
  <c r="AX161" i="232"/>
  <c r="AW161" i="232"/>
  <c r="Z161" i="232"/>
  <c r="AC161" i="232" s="1"/>
  <c r="BA161" i="232" s="1"/>
  <c r="D161" i="232"/>
  <c r="AX159" i="232"/>
  <c r="AW159" i="232"/>
  <c r="Z159" i="232"/>
  <c r="AC159" i="232" s="1"/>
  <c r="D159" i="232"/>
  <c r="AX157" i="232"/>
  <c r="AW157" i="232"/>
  <c r="Z157" i="232"/>
  <c r="AC157" i="232" s="1"/>
  <c r="D157" i="232"/>
  <c r="AX155" i="232"/>
  <c r="AW155" i="232"/>
  <c r="Z155" i="232"/>
  <c r="AC155" i="232" s="1"/>
  <c r="D155" i="232"/>
  <c r="AX153" i="232"/>
  <c r="AW153" i="232"/>
  <c r="Z153" i="232"/>
  <c r="AC153" i="232" s="1"/>
  <c r="BA153" i="232" s="1"/>
  <c r="D153" i="232"/>
  <c r="AX151" i="232"/>
  <c r="AW151" i="232"/>
  <c r="Z151" i="232"/>
  <c r="AC151" i="232" s="1"/>
  <c r="D151" i="232"/>
  <c r="AX149" i="232"/>
  <c r="AW149" i="232"/>
  <c r="AC149" i="232"/>
  <c r="BA149" i="232" s="1"/>
  <c r="Z149" i="232"/>
  <c r="D149" i="232"/>
  <c r="AX147" i="232"/>
  <c r="AW147" i="232"/>
  <c r="Z147" i="232"/>
  <c r="AC147" i="232" s="1"/>
  <c r="D147" i="232"/>
  <c r="AX145" i="232"/>
  <c r="AW145" i="232"/>
  <c r="Z145" i="232"/>
  <c r="AC145" i="232" s="1"/>
  <c r="BA145" i="232" s="1"/>
  <c r="D145" i="232"/>
  <c r="AX143" i="232"/>
  <c r="AW143" i="232"/>
  <c r="Z143" i="232"/>
  <c r="AC143" i="232" s="1"/>
  <c r="D143" i="232"/>
  <c r="AX141" i="232"/>
  <c r="AW141" i="232"/>
  <c r="AC141" i="232"/>
  <c r="AY141" i="232" s="1"/>
  <c r="AZ141" i="232" s="1"/>
  <c r="Z141" i="232"/>
  <c r="D141" i="232"/>
  <c r="AX126" i="232"/>
  <c r="AW126" i="232"/>
  <c r="Z126" i="232"/>
  <c r="AC126" i="232" s="1"/>
  <c r="BA126" i="232" s="1"/>
  <c r="D126" i="232"/>
  <c r="AX124" i="232"/>
  <c r="AW124" i="232"/>
  <c r="Z124" i="232"/>
  <c r="AC124" i="232" s="1"/>
  <c r="D124" i="232"/>
  <c r="AX122" i="232"/>
  <c r="AW122" i="232"/>
  <c r="Z122" i="232"/>
  <c r="AC122" i="232" s="1"/>
  <c r="BA122" i="232" s="1"/>
  <c r="D122" i="232"/>
  <c r="AX120" i="232"/>
  <c r="AW120" i="232"/>
  <c r="Z120" i="232"/>
  <c r="AC120" i="232" s="1"/>
  <c r="D120" i="232"/>
  <c r="BA118" i="232"/>
  <c r="AX118" i="232"/>
  <c r="AW118" i="232"/>
  <c r="AC118" i="232"/>
  <c r="AY118" i="232" s="1"/>
  <c r="AZ118" i="232" s="1"/>
  <c r="Z118" i="232"/>
  <c r="D118" i="232"/>
  <c r="AX116" i="232"/>
  <c r="AW116" i="232"/>
  <c r="Z116" i="232"/>
  <c r="AC116" i="232" s="1"/>
  <c r="D116" i="232"/>
  <c r="AX114" i="232"/>
  <c r="AW114" i="232"/>
  <c r="Z114" i="232"/>
  <c r="AC114" i="232" s="1"/>
  <c r="BA114" i="232" s="1"/>
  <c r="D114" i="232"/>
  <c r="AX112" i="232"/>
  <c r="AW112" i="232"/>
  <c r="Z112" i="232"/>
  <c r="AC112" i="232" s="1"/>
  <c r="D112" i="232"/>
  <c r="AX110" i="232"/>
  <c r="AW110" i="232"/>
  <c r="Z110" i="232"/>
  <c r="AC110" i="232" s="1"/>
  <c r="BA110" i="232" s="1"/>
  <c r="D110" i="232"/>
  <c r="AX108" i="232"/>
  <c r="AW108" i="232"/>
  <c r="Z108" i="232"/>
  <c r="AC108" i="232" s="1"/>
  <c r="D108" i="232"/>
  <c r="AX106" i="232"/>
  <c r="AW106" i="232"/>
  <c r="Z106" i="232"/>
  <c r="AC106" i="232" s="1"/>
  <c r="D106" i="232"/>
  <c r="AX104" i="232"/>
  <c r="AW104" i="232"/>
  <c r="Z104" i="232"/>
  <c r="AC104" i="232" s="1"/>
  <c r="D104" i="232"/>
  <c r="AX102" i="232"/>
  <c r="AW102" i="232"/>
  <c r="Z102" i="232"/>
  <c r="AC102" i="232" s="1"/>
  <c r="D102" i="232"/>
  <c r="AX100" i="232"/>
  <c r="AW100" i="232"/>
  <c r="Z100" i="232"/>
  <c r="AC100" i="232" s="1"/>
  <c r="D100" i="232"/>
  <c r="AX98" i="232"/>
  <c r="AW98" i="232"/>
  <c r="Z98" i="232"/>
  <c r="AC98" i="232" s="1"/>
  <c r="BA98" i="232" s="1"/>
  <c r="D98" i="232"/>
  <c r="AX83" i="232"/>
  <c r="AW83" i="232"/>
  <c r="Z83" i="232"/>
  <c r="AC83" i="232" s="1"/>
  <c r="D83" i="232"/>
  <c r="AX81" i="232"/>
  <c r="AW81" i="232"/>
  <c r="Z81" i="232"/>
  <c r="AC81" i="232" s="1"/>
  <c r="D81" i="232"/>
  <c r="AX79" i="232"/>
  <c r="AW79" i="232"/>
  <c r="Z79" i="232"/>
  <c r="AC79" i="232" s="1"/>
  <c r="D79" i="232"/>
  <c r="AX77" i="232"/>
  <c r="AW77" i="232"/>
  <c r="Z77" i="232"/>
  <c r="AC77" i="232" s="1"/>
  <c r="D77" i="232"/>
  <c r="AX75" i="232"/>
  <c r="AW75" i="232"/>
  <c r="Z75" i="232"/>
  <c r="AC75" i="232" s="1"/>
  <c r="BA75" i="232" s="1"/>
  <c r="D75" i="232"/>
  <c r="AX73" i="232"/>
  <c r="AW73" i="232"/>
  <c r="Z73" i="232"/>
  <c r="AC73" i="232" s="1"/>
  <c r="D73" i="232"/>
  <c r="AX71" i="232"/>
  <c r="AW71" i="232"/>
  <c r="AC71" i="232"/>
  <c r="BA71" i="232" s="1"/>
  <c r="Z71" i="232"/>
  <c r="D71" i="232"/>
  <c r="AX69" i="232"/>
  <c r="AW69" i="232"/>
  <c r="Z69" i="232"/>
  <c r="AC69" i="232" s="1"/>
  <c r="D69" i="232"/>
  <c r="AX67" i="232"/>
  <c r="AW67" i="232"/>
  <c r="Z67" i="232"/>
  <c r="AC67" i="232" s="1"/>
  <c r="D67" i="232"/>
  <c r="AX65" i="232"/>
  <c r="AW65" i="232"/>
  <c r="Z65" i="232"/>
  <c r="AC65" i="232" s="1"/>
  <c r="D65" i="232"/>
  <c r="AX63" i="232"/>
  <c r="AW63" i="232"/>
  <c r="Z63" i="232"/>
  <c r="AC63" i="232" s="1"/>
  <c r="AY63" i="232" s="1"/>
  <c r="AZ63" i="232" s="1"/>
  <c r="D63" i="232"/>
  <c r="AX61" i="232"/>
  <c r="AW61" i="232"/>
  <c r="Z61" i="232"/>
  <c r="AC61" i="232" s="1"/>
  <c r="D61" i="232"/>
  <c r="AX59" i="232"/>
  <c r="AW59" i="232"/>
  <c r="Z59" i="232"/>
  <c r="AC59" i="232" s="1"/>
  <c r="BA59" i="232" s="1"/>
  <c r="D59" i="232"/>
  <c r="AX57" i="232"/>
  <c r="AW57" i="232"/>
  <c r="Z57" i="232"/>
  <c r="AC57" i="232" s="1"/>
  <c r="D57" i="232"/>
  <c r="AX55" i="232"/>
  <c r="AW55" i="232"/>
  <c r="AC55" i="232"/>
  <c r="BA55" i="232" s="1"/>
  <c r="Z55" i="232"/>
  <c r="D55" i="232"/>
  <c r="BA40" i="232"/>
  <c r="AX40" i="232"/>
  <c r="AW40" i="232"/>
  <c r="AC40" i="232"/>
  <c r="AY40" i="232" s="1"/>
  <c r="AZ40" i="232" s="1"/>
  <c r="Z40" i="232"/>
  <c r="D40" i="232"/>
  <c r="AX38" i="232"/>
  <c r="AW38" i="232"/>
  <c r="Z38" i="232"/>
  <c r="AC38" i="232" s="1"/>
  <c r="D38" i="232"/>
  <c r="AX36" i="232"/>
  <c r="AW36" i="232"/>
  <c r="Z36" i="232"/>
  <c r="AC36" i="232" s="1"/>
  <c r="BA36" i="232" s="1"/>
  <c r="D36" i="232"/>
  <c r="AX34" i="232"/>
  <c r="AW34" i="232"/>
  <c r="Z34" i="232"/>
  <c r="AC34" i="232" s="1"/>
  <c r="D34" i="232"/>
  <c r="AX32" i="232"/>
  <c r="AW32" i="232"/>
  <c r="Z32" i="232"/>
  <c r="AC32" i="232" s="1"/>
  <c r="AY32" i="232" s="1"/>
  <c r="AZ32" i="232" s="1"/>
  <c r="D32" i="232"/>
  <c r="AX30" i="232"/>
  <c r="AW30" i="232"/>
  <c r="Z30" i="232"/>
  <c r="AC30" i="232" s="1"/>
  <c r="D30" i="232"/>
  <c r="AX28" i="232"/>
  <c r="AW28" i="232"/>
  <c r="Z28" i="232"/>
  <c r="AC28" i="232" s="1"/>
  <c r="D28" i="232"/>
  <c r="AX26" i="232"/>
  <c r="AW26" i="232"/>
  <c r="Z26" i="232"/>
  <c r="AC26" i="232" s="1"/>
  <c r="D26" i="232"/>
  <c r="AX24" i="232"/>
  <c r="AW24" i="232"/>
  <c r="Z24" i="232"/>
  <c r="AC24" i="232" s="1"/>
  <c r="D24" i="232"/>
  <c r="AX22" i="232"/>
  <c r="AW22" i="232"/>
  <c r="Z22" i="232"/>
  <c r="AC22" i="232" s="1"/>
  <c r="D22" i="232"/>
  <c r="AX20" i="232"/>
  <c r="AW20" i="232"/>
  <c r="Z20" i="232"/>
  <c r="AC20" i="232" s="1"/>
  <c r="BA20" i="232" s="1"/>
  <c r="D20" i="232"/>
  <c r="AX18" i="232"/>
  <c r="AW18" i="232"/>
  <c r="Z18" i="232"/>
  <c r="AC18" i="232" s="1"/>
  <c r="D18" i="232"/>
  <c r="AX16" i="232"/>
  <c r="AW16" i="232"/>
  <c r="Z16" i="232"/>
  <c r="AC16" i="232" s="1"/>
  <c r="D16" i="232"/>
  <c r="AX14" i="232"/>
  <c r="AW14" i="232"/>
  <c r="Z14" i="232"/>
  <c r="AC14" i="232" s="1"/>
  <c r="D14" i="232"/>
  <c r="AX12" i="232"/>
  <c r="AW12" i="232"/>
  <c r="AC12" i="232"/>
  <c r="BA12" i="232" s="1"/>
  <c r="Z12" i="232"/>
  <c r="D12" i="232"/>
  <c r="AH6" i="232"/>
  <c r="AH178" i="232" s="1"/>
  <c r="AH4" i="232"/>
  <c r="AH47" i="232" s="1"/>
  <c r="AV2" i="232"/>
  <c r="H2" i="232"/>
  <c r="B2" i="232"/>
  <c r="BA114" i="235" l="1"/>
  <c r="AY114" i="235"/>
  <c r="AZ114" i="235" s="1"/>
  <c r="BA22" i="233"/>
  <c r="AY22" i="233"/>
  <c r="AZ22" i="233" s="1"/>
  <c r="BA59" i="234"/>
  <c r="AY59" i="234"/>
  <c r="AZ59" i="234" s="1"/>
  <c r="BA24" i="234"/>
  <c r="AY24" i="234"/>
  <c r="AZ24" i="234" s="1"/>
  <c r="AY141" i="234"/>
  <c r="AZ141" i="234" s="1"/>
  <c r="BA141" i="234"/>
  <c r="BA122" i="235"/>
  <c r="AY122" i="235"/>
  <c r="AZ122" i="235" s="1"/>
  <c r="AY196" i="236"/>
  <c r="AZ196" i="236" s="1"/>
  <c r="BA196" i="236"/>
  <c r="BA110" i="237"/>
  <c r="AY110" i="237"/>
  <c r="AZ110" i="237" s="1"/>
  <c r="BA79" i="239"/>
  <c r="AY79" i="239"/>
  <c r="AZ79" i="239" s="1"/>
  <c r="BA98" i="239"/>
  <c r="AY98" i="239"/>
  <c r="AZ98" i="239" s="1"/>
  <c r="AY212" i="240"/>
  <c r="AZ212" i="240" s="1"/>
  <c r="BA212" i="240"/>
  <c r="BA98" i="235"/>
  <c r="AY98" i="235"/>
  <c r="AZ98" i="235" s="1"/>
  <c r="AY157" i="232"/>
  <c r="AZ157" i="232" s="1"/>
  <c r="BA157" i="232"/>
  <c r="AY16" i="232"/>
  <c r="AZ16" i="232" s="1"/>
  <c r="BA16" i="232"/>
  <c r="AY28" i="232"/>
  <c r="AZ28" i="232" s="1"/>
  <c r="BA28" i="232"/>
  <c r="BA106" i="232"/>
  <c r="AY106" i="232"/>
  <c r="AZ106" i="232" s="1"/>
  <c r="BA59" i="235"/>
  <c r="AY59" i="235"/>
  <c r="AZ59" i="235" s="1"/>
  <c r="AY63" i="236"/>
  <c r="AZ63" i="236" s="1"/>
  <c r="BA63" i="236"/>
  <c r="BA114" i="236"/>
  <c r="AY114" i="236"/>
  <c r="AZ114" i="236" s="1"/>
  <c r="BA208" i="236"/>
  <c r="AY208" i="236"/>
  <c r="AZ208" i="236" s="1"/>
  <c r="BA57" i="237"/>
  <c r="AY57" i="237"/>
  <c r="AZ57" i="237" s="1"/>
  <c r="AY118" i="240"/>
  <c r="AZ118" i="240" s="1"/>
  <c r="BA118" i="240"/>
  <c r="BA165" i="237"/>
  <c r="AY165" i="237"/>
  <c r="AZ165" i="237" s="1"/>
  <c r="BA67" i="232"/>
  <c r="AY67" i="232"/>
  <c r="AZ67" i="232" s="1"/>
  <c r="AY79" i="232"/>
  <c r="AZ79" i="232" s="1"/>
  <c r="BA79" i="232"/>
  <c r="BA194" i="233"/>
  <c r="AY194" i="233"/>
  <c r="AZ194" i="233" s="1"/>
  <c r="BA114" i="233"/>
  <c r="AY114" i="233"/>
  <c r="AZ114" i="233" s="1"/>
  <c r="BA200" i="232"/>
  <c r="AY200" i="232"/>
  <c r="AZ200" i="232" s="1"/>
  <c r="AY212" i="232"/>
  <c r="AZ212" i="232" s="1"/>
  <c r="BA212" i="232"/>
  <c r="AY26" i="234"/>
  <c r="AZ26" i="234" s="1"/>
  <c r="BA26" i="234"/>
  <c r="AY22" i="237"/>
  <c r="AZ22" i="237" s="1"/>
  <c r="BA22" i="237"/>
  <c r="AY63" i="237"/>
  <c r="AZ63" i="237" s="1"/>
  <c r="BA63" i="237"/>
  <c r="BA75" i="237"/>
  <c r="AY75" i="237"/>
  <c r="AZ75" i="237" s="1"/>
  <c r="BA184" i="240"/>
  <c r="AY184" i="240"/>
  <c r="AZ184" i="240" s="1"/>
  <c r="AY65" i="233"/>
  <c r="AZ65" i="233" s="1"/>
  <c r="BA65" i="233"/>
  <c r="AY196" i="234"/>
  <c r="AZ196" i="234" s="1"/>
  <c r="BA196" i="234"/>
  <c r="BA153" i="235"/>
  <c r="AY153" i="235"/>
  <c r="AZ153" i="235" s="1"/>
  <c r="AY157" i="237"/>
  <c r="AZ157" i="237" s="1"/>
  <c r="BA157" i="237"/>
  <c r="BA169" i="237"/>
  <c r="AY169" i="237"/>
  <c r="AZ169" i="237" s="1"/>
  <c r="BA188" i="237"/>
  <c r="AY188" i="237"/>
  <c r="AZ188" i="237" s="1"/>
  <c r="BA63" i="239"/>
  <c r="AY63" i="239"/>
  <c r="AZ63" i="239" s="1"/>
  <c r="AY141" i="239"/>
  <c r="AZ141" i="239" s="1"/>
  <c r="BA141" i="239"/>
  <c r="BA153" i="239"/>
  <c r="AY153" i="239"/>
  <c r="AZ153" i="239" s="1"/>
  <c r="BA184" i="232"/>
  <c r="AY184" i="232"/>
  <c r="AZ184" i="232" s="1"/>
  <c r="AY157" i="233"/>
  <c r="AZ157" i="233" s="1"/>
  <c r="BA157" i="233"/>
  <c r="AY157" i="236"/>
  <c r="AZ157" i="236" s="1"/>
  <c r="BA157" i="236"/>
  <c r="BA192" i="236"/>
  <c r="AY192" i="236"/>
  <c r="AZ192" i="236" s="1"/>
  <c r="AY40" i="237"/>
  <c r="AZ40" i="237" s="1"/>
  <c r="BA40" i="237"/>
  <c r="BA75" i="238"/>
  <c r="AY75" i="238"/>
  <c r="AZ75" i="238" s="1"/>
  <c r="AY28" i="239"/>
  <c r="AZ28" i="239" s="1"/>
  <c r="BA28" i="239"/>
  <c r="AY102" i="240"/>
  <c r="AZ102" i="240" s="1"/>
  <c r="BA102" i="240"/>
  <c r="AY108" i="240"/>
  <c r="AZ108" i="240" s="1"/>
  <c r="BA108" i="240"/>
  <c r="BA24" i="232"/>
  <c r="AY24" i="232"/>
  <c r="AZ24" i="232" s="1"/>
  <c r="BA83" i="232"/>
  <c r="AY83" i="232"/>
  <c r="AZ83" i="232" s="1"/>
  <c r="AY102" i="232"/>
  <c r="AZ102" i="232" s="1"/>
  <c r="BA102" i="232"/>
  <c r="BA100" i="233"/>
  <c r="AY100" i="233"/>
  <c r="AZ100" i="233" s="1"/>
  <c r="AY63" i="234"/>
  <c r="AZ63" i="234" s="1"/>
  <c r="BA63" i="234"/>
  <c r="BA67" i="235"/>
  <c r="AY67" i="235"/>
  <c r="AZ67" i="235" s="1"/>
  <c r="AY24" i="236"/>
  <c r="AZ24" i="236" s="1"/>
  <c r="BA24" i="236"/>
  <c r="BA71" i="237"/>
  <c r="AY71" i="237"/>
  <c r="AZ71" i="237" s="1"/>
  <c r="BA59" i="238"/>
  <c r="AY59" i="238"/>
  <c r="AZ59" i="238" s="1"/>
  <c r="AY12" i="239"/>
  <c r="AZ12" i="239" s="1"/>
  <c r="BA12" i="239"/>
  <c r="BA40" i="239"/>
  <c r="AY40" i="239"/>
  <c r="AZ40" i="239" s="1"/>
  <c r="AY118" i="239"/>
  <c r="AZ118" i="239" s="1"/>
  <c r="BA118" i="239"/>
  <c r="BA145" i="240"/>
  <c r="AY145" i="240"/>
  <c r="AZ145" i="240" s="1"/>
  <c r="AY163" i="240"/>
  <c r="AZ163" i="240" s="1"/>
  <c r="BA163" i="240"/>
  <c r="AY65" i="234"/>
  <c r="AZ65" i="234" s="1"/>
  <c r="BA65" i="234"/>
  <c r="BA20" i="236"/>
  <c r="AY20" i="236"/>
  <c r="AZ20" i="236" s="1"/>
  <c r="BA114" i="237"/>
  <c r="AY114" i="237"/>
  <c r="AZ114" i="237" s="1"/>
  <c r="BA208" i="239"/>
  <c r="AY208" i="239"/>
  <c r="AZ208" i="239" s="1"/>
  <c r="BA122" i="240"/>
  <c r="AY122" i="240"/>
  <c r="AZ122" i="240" s="1"/>
  <c r="BA12" i="235"/>
  <c r="AY12" i="235"/>
  <c r="AZ12" i="235" s="1"/>
  <c r="BA75" i="235"/>
  <c r="AY75" i="235"/>
  <c r="AZ75" i="235" s="1"/>
  <c r="BA20" i="237"/>
  <c r="AY20" i="237"/>
  <c r="AZ20" i="237" s="1"/>
  <c r="BA73" i="237"/>
  <c r="AY73" i="237"/>
  <c r="AZ73" i="237" s="1"/>
  <c r="BA61" i="233"/>
  <c r="AY61" i="233"/>
  <c r="AZ61" i="233" s="1"/>
  <c r="AY118" i="233"/>
  <c r="AZ118" i="233" s="1"/>
  <c r="BA118" i="233"/>
  <c r="AY212" i="237"/>
  <c r="AZ212" i="237" s="1"/>
  <c r="BA212" i="237"/>
  <c r="BA67" i="240"/>
  <c r="AY67" i="240"/>
  <c r="AZ67" i="240" s="1"/>
  <c r="BA36" i="234"/>
  <c r="AY36" i="234"/>
  <c r="AZ36" i="234" s="1"/>
  <c r="BA208" i="235"/>
  <c r="AY208" i="235"/>
  <c r="AZ208" i="235" s="1"/>
  <c r="BA98" i="237"/>
  <c r="AY98" i="237"/>
  <c r="AZ98" i="237" s="1"/>
  <c r="BA126" i="237"/>
  <c r="AY126" i="237"/>
  <c r="AZ126" i="237" s="1"/>
  <c r="BA192" i="237"/>
  <c r="AY192" i="237"/>
  <c r="AZ192" i="237" s="1"/>
  <c r="AY67" i="239"/>
  <c r="AZ67" i="239" s="1"/>
  <c r="BA67" i="239"/>
  <c r="AY12" i="232"/>
  <c r="AZ12" i="232" s="1"/>
  <c r="AY22" i="234"/>
  <c r="AZ22" i="234" s="1"/>
  <c r="AY169" i="234"/>
  <c r="AZ169" i="234" s="1"/>
  <c r="AY208" i="234"/>
  <c r="AZ208" i="234" s="1"/>
  <c r="BA24" i="235"/>
  <c r="AH47" i="234"/>
  <c r="AH176" i="234"/>
  <c r="AY153" i="238"/>
  <c r="AZ153" i="238" s="1"/>
  <c r="AH176" i="238"/>
  <c r="AH176" i="240"/>
  <c r="BA34" i="233"/>
  <c r="AY77" i="233"/>
  <c r="AZ77" i="233" s="1"/>
  <c r="H88" i="233"/>
  <c r="AY192" i="233"/>
  <c r="AZ192" i="233" s="1"/>
  <c r="BA212" i="233"/>
  <c r="BA40" i="235"/>
  <c r="AY83" i="235"/>
  <c r="AZ83" i="235" s="1"/>
  <c r="AY110" i="235"/>
  <c r="AZ110" i="235" s="1"/>
  <c r="AY153" i="236"/>
  <c r="AZ153" i="236" s="1"/>
  <c r="AY55" i="237"/>
  <c r="AZ55" i="237" s="1"/>
  <c r="AY59" i="237"/>
  <c r="AZ59" i="237" s="1"/>
  <c r="AY153" i="237"/>
  <c r="AZ153" i="237" s="1"/>
  <c r="AY98" i="238"/>
  <c r="AZ98" i="238" s="1"/>
  <c r="AY114" i="238"/>
  <c r="AZ114" i="238" s="1"/>
  <c r="AY16" i="239"/>
  <c r="AZ16" i="239" s="1"/>
  <c r="AY188" i="239"/>
  <c r="AZ188" i="239" s="1"/>
  <c r="AY59" i="240"/>
  <c r="AZ59" i="240" s="1"/>
  <c r="AH176" i="236"/>
  <c r="AY192" i="232"/>
  <c r="AZ192" i="232" s="1"/>
  <c r="AY116" i="233"/>
  <c r="AZ116" i="233" s="1"/>
  <c r="AY155" i="233"/>
  <c r="AZ155" i="233" s="1"/>
  <c r="AY20" i="234"/>
  <c r="AZ20" i="234" s="1"/>
  <c r="BA28" i="234"/>
  <c r="AY75" i="234"/>
  <c r="AZ75" i="234" s="1"/>
  <c r="BA102" i="235"/>
  <c r="AY126" i="235"/>
  <c r="AZ126" i="235" s="1"/>
  <c r="BA102" i="237"/>
  <c r="AY112" i="237"/>
  <c r="AZ112" i="237" s="1"/>
  <c r="AY208" i="237"/>
  <c r="AZ208" i="237" s="1"/>
  <c r="AY55" i="239"/>
  <c r="AZ55" i="239" s="1"/>
  <c r="AY75" i="239"/>
  <c r="AZ75" i="239" s="1"/>
  <c r="AY81" i="240"/>
  <c r="AZ81" i="240" s="1"/>
  <c r="BA196" i="239"/>
  <c r="BA147" i="240"/>
  <c r="AY200" i="240"/>
  <c r="AZ200" i="240" s="1"/>
  <c r="AY208" i="232"/>
  <c r="AZ208" i="232" s="1"/>
  <c r="AY98" i="234"/>
  <c r="AZ98" i="234" s="1"/>
  <c r="BA118" i="235"/>
  <c r="BA141" i="236"/>
  <c r="AY20" i="238"/>
  <c r="AZ20" i="238" s="1"/>
  <c r="BA141" i="238"/>
  <c r="AY114" i="239"/>
  <c r="AZ114" i="239" s="1"/>
  <c r="AY198" i="232"/>
  <c r="AZ198" i="232" s="1"/>
  <c r="AY75" i="236"/>
  <c r="AZ75" i="236" s="1"/>
  <c r="AY98" i="236"/>
  <c r="AZ98" i="236" s="1"/>
  <c r="AY32" i="237"/>
  <c r="AZ32" i="237" s="1"/>
  <c r="BA118" i="237"/>
  <c r="AY36" i="238"/>
  <c r="AZ36" i="238" s="1"/>
  <c r="BA79" i="238"/>
  <c r="AY169" i="239"/>
  <c r="AZ169" i="239" s="1"/>
  <c r="BA196" i="240"/>
  <c r="AY20" i="233"/>
  <c r="AZ20" i="233" s="1"/>
  <c r="AY40" i="234"/>
  <c r="AZ40" i="234" s="1"/>
  <c r="AY114" i="234"/>
  <c r="AZ114" i="234" s="1"/>
  <c r="AY153" i="234"/>
  <c r="AZ153" i="234" s="1"/>
  <c r="BA24" i="233"/>
  <c r="H174" i="234"/>
  <c r="AY110" i="239"/>
  <c r="AZ110" i="239" s="1"/>
  <c r="AH135" i="240"/>
  <c r="H88" i="234"/>
  <c r="B45" i="239"/>
  <c r="AV106" i="240"/>
  <c r="AV83" i="240"/>
  <c r="AV61" i="240"/>
  <c r="AV67" i="240"/>
  <c r="AV28" i="240"/>
  <c r="AV22" i="240"/>
  <c r="AV77" i="240"/>
  <c r="AV100" i="240"/>
  <c r="AV116" i="240"/>
  <c r="AV122" i="240"/>
  <c r="AV12" i="240"/>
  <c r="AV145" i="240"/>
  <c r="AV161" i="240"/>
  <c r="AV38" i="240"/>
  <c r="AV155" i="240"/>
  <c r="AV184" i="240"/>
  <c r="AV194" i="240"/>
  <c r="AV200" i="240"/>
  <c r="AV210" i="240"/>
  <c r="AY30" i="240"/>
  <c r="AZ30" i="240" s="1"/>
  <c r="BA30" i="240"/>
  <c r="AY69" i="240"/>
  <c r="AZ69" i="240" s="1"/>
  <c r="BA69" i="240"/>
  <c r="AY14" i="240"/>
  <c r="AZ14" i="240" s="1"/>
  <c r="BA14" i="240"/>
  <c r="AY26" i="240"/>
  <c r="AZ26" i="240" s="1"/>
  <c r="BA63" i="240"/>
  <c r="BA77" i="240"/>
  <c r="AY77" i="240"/>
  <c r="AZ77" i="240" s="1"/>
  <c r="AY98" i="240"/>
  <c r="AZ98" i="240" s="1"/>
  <c r="AY114" i="240"/>
  <c r="AZ114" i="240" s="1"/>
  <c r="AY143" i="240"/>
  <c r="AZ143" i="240" s="1"/>
  <c r="AY153" i="240"/>
  <c r="AZ153" i="240" s="1"/>
  <c r="AY169" i="240"/>
  <c r="AZ169" i="240" s="1"/>
  <c r="AY192" i="240"/>
  <c r="AZ192" i="240" s="1"/>
  <c r="AV61" i="239"/>
  <c r="AV22" i="239"/>
  <c r="BA22" i="240"/>
  <c r="AY22" i="240"/>
  <c r="AZ22" i="240" s="1"/>
  <c r="BA38" i="240"/>
  <c r="AY38" i="240"/>
  <c r="AZ38" i="240" s="1"/>
  <c r="BA83" i="240"/>
  <c r="AY83" i="240"/>
  <c r="AZ83" i="240" s="1"/>
  <c r="BA124" i="240"/>
  <c r="AY202" i="240"/>
  <c r="AZ202" i="240" s="1"/>
  <c r="BA202" i="240"/>
  <c r="BA79" i="240"/>
  <c r="AY104" i="240"/>
  <c r="AZ104" i="240" s="1"/>
  <c r="AY120" i="240"/>
  <c r="AZ120" i="240" s="1"/>
  <c r="AY159" i="240"/>
  <c r="AZ159" i="240" s="1"/>
  <c r="BA194" i="240"/>
  <c r="AY194" i="240"/>
  <c r="AZ194" i="240" s="1"/>
  <c r="BA24" i="240"/>
  <c r="BA40" i="240"/>
  <c r="BA100" i="240"/>
  <c r="AY100" i="240"/>
  <c r="AZ100" i="240" s="1"/>
  <c r="BA116" i="240"/>
  <c r="AY116" i="240"/>
  <c r="AZ116" i="240" s="1"/>
  <c r="BA141" i="240"/>
  <c r="BA155" i="240"/>
  <c r="AY155" i="240"/>
  <c r="AZ155" i="240" s="1"/>
  <c r="BA106" i="240"/>
  <c r="AY106" i="240"/>
  <c r="AZ106" i="240" s="1"/>
  <c r="BA161" i="240"/>
  <c r="AY161" i="240"/>
  <c r="AZ161" i="240" s="1"/>
  <c r="AY208" i="240"/>
  <c r="AZ208" i="240" s="1"/>
  <c r="BA18" i="240"/>
  <c r="AY18" i="240"/>
  <c r="AZ18" i="240" s="1"/>
  <c r="BA34" i="240"/>
  <c r="AY34" i="240"/>
  <c r="AZ34" i="240" s="1"/>
  <c r="BA157" i="240"/>
  <c r="AY186" i="240"/>
  <c r="AZ186" i="240" s="1"/>
  <c r="BA186" i="240"/>
  <c r="AY198" i="240"/>
  <c r="AZ198" i="240" s="1"/>
  <c r="BA198" i="240"/>
  <c r="B88" i="240"/>
  <c r="B131" i="240"/>
  <c r="B174" i="240"/>
  <c r="AY20" i="240"/>
  <c r="AZ20" i="240" s="1"/>
  <c r="AY36" i="240"/>
  <c r="AZ36" i="240" s="1"/>
  <c r="BA61" i="240"/>
  <c r="AY61" i="240"/>
  <c r="AZ61" i="240" s="1"/>
  <c r="BA210" i="240"/>
  <c r="AY210" i="240"/>
  <c r="AZ210" i="240" s="1"/>
  <c r="H88" i="240"/>
  <c r="H131" i="240"/>
  <c r="H174" i="240"/>
  <c r="AY16" i="240"/>
  <c r="AZ16" i="240" s="1"/>
  <c r="AV18" i="240"/>
  <c r="AY32" i="240"/>
  <c r="AZ32" i="240" s="1"/>
  <c r="AV34" i="240"/>
  <c r="AY55" i="240"/>
  <c r="AZ55" i="240" s="1"/>
  <c r="AV57" i="240"/>
  <c r="AY71" i="240"/>
  <c r="AZ71" i="240" s="1"/>
  <c r="AV73" i="240"/>
  <c r="AY110" i="240"/>
  <c r="AZ110" i="240" s="1"/>
  <c r="AV112" i="240"/>
  <c r="AY126" i="240"/>
  <c r="AZ126" i="240" s="1"/>
  <c r="AH133" i="240"/>
  <c r="AY149" i="240"/>
  <c r="AZ149" i="240" s="1"/>
  <c r="AV151" i="240"/>
  <c r="AY165" i="240"/>
  <c r="AZ165" i="240" s="1"/>
  <c r="AV167" i="240"/>
  <c r="AY188" i="240"/>
  <c r="AZ188" i="240" s="1"/>
  <c r="AV190" i="240"/>
  <c r="AY204" i="240"/>
  <c r="AZ204" i="240" s="1"/>
  <c r="AV206" i="240"/>
  <c r="AV24" i="240"/>
  <c r="AV40" i="240"/>
  <c r="AV63" i="240"/>
  <c r="AV79" i="240"/>
  <c r="AH92" i="240"/>
  <c r="AV102" i="240"/>
  <c r="AV118" i="240"/>
  <c r="AV141" i="240"/>
  <c r="AV157" i="240"/>
  <c r="AV196" i="240"/>
  <c r="AV212" i="240"/>
  <c r="AY12" i="240"/>
  <c r="AZ12" i="240" s="1"/>
  <c r="AV14" i="240"/>
  <c r="AY28" i="240"/>
  <c r="AZ28" i="240" s="1"/>
  <c r="AV30" i="240"/>
  <c r="AV69" i="240"/>
  <c r="AH90" i="240"/>
  <c r="AV108" i="240"/>
  <c r="AV124" i="240"/>
  <c r="AV147" i="240"/>
  <c r="AV163" i="240"/>
  <c r="AV186" i="240"/>
  <c r="AV202" i="240"/>
  <c r="AY2" i="240"/>
  <c r="AV20" i="240"/>
  <c r="AV36" i="240"/>
  <c r="AH49" i="240"/>
  <c r="AY57" i="240"/>
  <c r="AZ57" i="240" s="1"/>
  <c r="AV59" i="240"/>
  <c r="AY73" i="240"/>
  <c r="AZ73" i="240" s="1"/>
  <c r="AV75" i="240"/>
  <c r="AV98" i="240"/>
  <c r="AY112" i="240"/>
  <c r="AZ112" i="240" s="1"/>
  <c r="AV114" i="240"/>
  <c r="AY151" i="240"/>
  <c r="AZ151" i="240" s="1"/>
  <c r="AV153" i="240"/>
  <c r="AY167" i="240"/>
  <c r="AZ167" i="240" s="1"/>
  <c r="AV169" i="240"/>
  <c r="AY190" i="240"/>
  <c r="AZ190" i="240" s="1"/>
  <c r="AV192" i="240"/>
  <c r="AY206" i="240"/>
  <c r="AZ206" i="240" s="1"/>
  <c r="AV208" i="240"/>
  <c r="AV26" i="240"/>
  <c r="AV65" i="240"/>
  <c r="AV81" i="240"/>
  <c r="AV104" i="240"/>
  <c r="AV120" i="240"/>
  <c r="AV143" i="240"/>
  <c r="AV159" i="240"/>
  <c r="AV198" i="240"/>
  <c r="AV16" i="240"/>
  <c r="AV32" i="240"/>
  <c r="AV55" i="240"/>
  <c r="AV71" i="240"/>
  <c r="AV110" i="240"/>
  <c r="AV126" i="240"/>
  <c r="AV149" i="240"/>
  <c r="AV165" i="240"/>
  <c r="AV188" i="240"/>
  <c r="AV204" i="239"/>
  <c r="AV188" i="239"/>
  <c r="AV165" i="239"/>
  <c r="AV149" i="239"/>
  <c r="AV126" i="239"/>
  <c r="AV110" i="239"/>
  <c r="AV71" i="239"/>
  <c r="AV55" i="239"/>
  <c r="AV32" i="239"/>
  <c r="AV16" i="239"/>
  <c r="AV198" i="239"/>
  <c r="AV159" i="239"/>
  <c r="AV143" i="239"/>
  <c r="AV120" i="239"/>
  <c r="AV104" i="239"/>
  <c r="AV208" i="239"/>
  <c r="AV192" i="239"/>
  <c r="AV169" i="239"/>
  <c r="AV153" i="239"/>
  <c r="AV114" i="239"/>
  <c r="AV98" i="239"/>
  <c r="AV75" i="239"/>
  <c r="AV59" i="239"/>
  <c r="AV36" i="239"/>
  <c r="AV20" i="239"/>
  <c r="AY2" i="239"/>
  <c r="AV202" i="239"/>
  <c r="AV186" i="239"/>
  <c r="AV163" i="239"/>
  <c r="AV147" i="239"/>
  <c r="AV124" i="239"/>
  <c r="AV108" i="239"/>
  <c r="AV69" i="239"/>
  <c r="AV30" i="239"/>
  <c r="AV14" i="239"/>
  <c r="AV212" i="239"/>
  <c r="AV196" i="239"/>
  <c r="AV157" i="239"/>
  <c r="AV141" i="239"/>
  <c r="AV118" i="239"/>
  <c r="AV102" i="239"/>
  <c r="AV79" i="239"/>
  <c r="AV63" i="239"/>
  <c r="AV40" i="239"/>
  <c r="AV24" i="239"/>
  <c r="AV200" i="239"/>
  <c r="AV184" i="239"/>
  <c r="AV161" i="239"/>
  <c r="AV145" i="239"/>
  <c r="AV122" i="239"/>
  <c r="AV106" i="239"/>
  <c r="AV83" i="239"/>
  <c r="AV67" i="239"/>
  <c r="AV28" i="239"/>
  <c r="AV12" i="239"/>
  <c r="AY30" i="239"/>
  <c r="AZ30" i="239" s="1"/>
  <c r="BA30" i="239"/>
  <c r="AY69" i="239"/>
  <c r="AZ69" i="239" s="1"/>
  <c r="BA69" i="239"/>
  <c r="BA81" i="239"/>
  <c r="AY81" i="239"/>
  <c r="AZ81" i="239" s="1"/>
  <c r="AY108" i="239"/>
  <c r="AZ108" i="239" s="1"/>
  <c r="BA108" i="239"/>
  <c r="BA116" i="239"/>
  <c r="AY116" i="239"/>
  <c r="AZ116" i="239" s="1"/>
  <c r="AY126" i="239"/>
  <c r="AZ126" i="239" s="1"/>
  <c r="BA190" i="239"/>
  <c r="AY190" i="239"/>
  <c r="AZ190" i="239" s="1"/>
  <c r="BA18" i="239"/>
  <c r="AY18" i="239"/>
  <c r="AZ18" i="239" s="1"/>
  <c r="BA57" i="239"/>
  <c r="AY57" i="239"/>
  <c r="AZ57" i="239" s="1"/>
  <c r="AY124" i="239"/>
  <c r="AZ124" i="239" s="1"/>
  <c r="BA124" i="239"/>
  <c r="AV38" i="238"/>
  <c r="AV77" i="238"/>
  <c r="AV18" i="239"/>
  <c r="AV57" i="239"/>
  <c r="AV81" i="239"/>
  <c r="BA100" i="239"/>
  <c r="AY100" i="239"/>
  <c r="AZ100" i="239" s="1"/>
  <c r="AV116" i="239"/>
  <c r="AY163" i="239"/>
  <c r="AZ163" i="239" s="1"/>
  <c r="BA163" i="239"/>
  <c r="BA198" i="239"/>
  <c r="AY198" i="239"/>
  <c r="AZ198" i="239" s="1"/>
  <c r="AV206" i="239"/>
  <c r="BA206" i="239"/>
  <c r="AY206" i="239"/>
  <c r="AZ206" i="239" s="1"/>
  <c r="AY20" i="239"/>
  <c r="AZ20" i="239" s="1"/>
  <c r="AY32" i="239"/>
  <c r="AZ32" i="239" s="1"/>
  <c r="BA38" i="239"/>
  <c r="AY38" i="239"/>
  <c r="AZ38" i="239" s="1"/>
  <c r="AY59" i="239"/>
  <c r="AZ59" i="239" s="1"/>
  <c r="AY71" i="239"/>
  <c r="AZ71" i="239" s="1"/>
  <c r="BA77" i="239"/>
  <c r="AY77" i="239"/>
  <c r="AZ77" i="239" s="1"/>
  <c r="AV100" i="239"/>
  <c r="AY147" i="239"/>
  <c r="AZ147" i="239" s="1"/>
  <c r="BA147" i="239"/>
  <c r="BA155" i="239"/>
  <c r="AY155" i="239"/>
  <c r="AZ155" i="239" s="1"/>
  <c r="AY165" i="239"/>
  <c r="AZ165" i="239" s="1"/>
  <c r="AH176" i="239"/>
  <c r="AV190" i="239"/>
  <c r="AY192" i="239"/>
  <c r="AZ192" i="239" s="1"/>
  <c r="BA83" i="239"/>
  <c r="AY83" i="239"/>
  <c r="AZ83" i="239" s="1"/>
  <c r="AV22" i="238"/>
  <c r="AV61" i="238"/>
  <c r="AY14" i="239"/>
  <c r="AZ14" i="239" s="1"/>
  <c r="BA14" i="239"/>
  <c r="BA26" i="239"/>
  <c r="AY26" i="239"/>
  <c r="AZ26" i="239" s="1"/>
  <c r="AH47" i="239"/>
  <c r="BA65" i="239"/>
  <c r="AY65" i="239"/>
  <c r="AZ65" i="239" s="1"/>
  <c r="BA102" i="239"/>
  <c r="BA112" i="239"/>
  <c r="AY112" i="239"/>
  <c r="AZ112" i="239" s="1"/>
  <c r="AY149" i="239"/>
  <c r="AZ149" i="239" s="1"/>
  <c r="AV155" i="239"/>
  <c r="AV26" i="239"/>
  <c r="BA34" i="239"/>
  <c r="AY34" i="239"/>
  <c r="AZ34" i="239" s="1"/>
  <c r="AV38" i="239"/>
  <c r="AV65" i="239"/>
  <c r="BA73" i="239"/>
  <c r="AY73" i="239"/>
  <c r="AZ73" i="239" s="1"/>
  <c r="AV77" i="239"/>
  <c r="BA120" i="239"/>
  <c r="AY120" i="239"/>
  <c r="AZ120" i="239" s="1"/>
  <c r="AH133" i="239"/>
  <c r="BA157" i="239"/>
  <c r="BA167" i="239"/>
  <c r="AY167" i="239"/>
  <c r="AZ167" i="239" s="1"/>
  <c r="AY202" i="239"/>
  <c r="AZ202" i="239" s="1"/>
  <c r="BA202" i="239"/>
  <c r="BA210" i="239"/>
  <c r="AY210" i="239"/>
  <c r="AZ210" i="239" s="1"/>
  <c r="BA143" i="239"/>
  <c r="AY143" i="239"/>
  <c r="AZ143" i="239" s="1"/>
  <c r="BA22" i="239"/>
  <c r="AY22" i="239"/>
  <c r="AZ22" i="239" s="1"/>
  <c r="BA61" i="239"/>
  <c r="AY61" i="239"/>
  <c r="AZ61" i="239" s="1"/>
  <c r="BA104" i="239"/>
  <c r="AY104" i="239"/>
  <c r="AZ104" i="239" s="1"/>
  <c r="AV112" i="239"/>
  <c r="BA151" i="239"/>
  <c r="AY151" i="239"/>
  <c r="AZ151" i="239" s="1"/>
  <c r="AY186" i="239"/>
  <c r="AZ186" i="239" s="1"/>
  <c r="BA186" i="239"/>
  <c r="BA194" i="239"/>
  <c r="AY194" i="239"/>
  <c r="AZ194" i="239" s="1"/>
  <c r="AV210" i="239"/>
  <c r="AV204" i="238"/>
  <c r="AV210" i="238"/>
  <c r="AV116" i="238"/>
  <c r="AV194" i="238"/>
  <c r="AV155" i="238"/>
  <c r="B88" i="239"/>
  <c r="B131" i="239"/>
  <c r="AV34" i="239"/>
  <c r="AV73" i="239"/>
  <c r="BA159" i="239"/>
  <c r="AY159" i="239"/>
  <c r="AZ159" i="239" s="1"/>
  <c r="AV167" i="239"/>
  <c r="AV194" i="239"/>
  <c r="BA212" i="239"/>
  <c r="H45" i="239"/>
  <c r="AH135" i="239"/>
  <c r="AH92" i="239"/>
  <c r="H174" i="239"/>
  <c r="AY106" i="239"/>
  <c r="AZ106" i="239" s="1"/>
  <c r="AY122" i="239"/>
  <c r="AZ122" i="239" s="1"/>
  <c r="AY145" i="239"/>
  <c r="AZ145" i="239" s="1"/>
  <c r="AY161" i="239"/>
  <c r="AZ161" i="239" s="1"/>
  <c r="AY184" i="239"/>
  <c r="AZ184" i="239" s="1"/>
  <c r="AY200" i="239"/>
  <c r="AZ200" i="239" s="1"/>
  <c r="AH49" i="239"/>
  <c r="H131" i="239"/>
  <c r="BA112" i="238"/>
  <c r="AY112" i="238"/>
  <c r="AZ112" i="238" s="1"/>
  <c r="AY124" i="238"/>
  <c r="AZ124" i="238" s="1"/>
  <c r="BA124" i="238"/>
  <c r="BA155" i="238"/>
  <c r="AY155" i="238"/>
  <c r="AZ155" i="238" s="1"/>
  <c r="BA165" i="238"/>
  <c r="AY165" i="238"/>
  <c r="AZ165" i="238" s="1"/>
  <c r="BA169" i="238"/>
  <c r="AY169" i="238"/>
  <c r="AZ169" i="238" s="1"/>
  <c r="BA34" i="238"/>
  <c r="AY34" i="238"/>
  <c r="AZ34" i="238" s="1"/>
  <c r="BA73" i="238"/>
  <c r="AY73" i="238"/>
  <c r="AZ73" i="238" s="1"/>
  <c r="BA22" i="238"/>
  <c r="AY22" i="238"/>
  <c r="AZ22" i="238" s="1"/>
  <c r="BA61" i="238"/>
  <c r="AY61" i="238"/>
  <c r="AZ61" i="238" s="1"/>
  <c r="BA100" i="238"/>
  <c r="AY100" i="238"/>
  <c r="AZ100" i="238" s="1"/>
  <c r="BA149" i="238"/>
  <c r="AY149" i="238"/>
  <c r="AZ149" i="238" s="1"/>
  <c r="AY186" i="238"/>
  <c r="AZ186" i="238" s="1"/>
  <c r="BA186" i="238"/>
  <c r="BA190" i="238"/>
  <c r="AY190" i="238"/>
  <c r="AZ190" i="238" s="1"/>
  <c r="BA194" i="238"/>
  <c r="AY194" i="238"/>
  <c r="AZ194" i="238" s="1"/>
  <c r="BA204" i="238"/>
  <c r="AY204" i="238"/>
  <c r="AZ204" i="238" s="1"/>
  <c r="BA102" i="238"/>
  <c r="BA116" i="238"/>
  <c r="AY116" i="238"/>
  <c r="AZ116" i="238" s="1"/>
  <c r="AY208" i="238"/>
  <c r="AZ208" i="238" s="1"/>
  <c r="BA208" i="238"/>
  <c r="BA24" i="238"/>
  <c r="BA63" i="238"/>
  <c r="BA38" i="238"/>
  <c r="AY38" i="238"/>
  <c r="AZ38" i="238" s="1"/>
  <c r="BA77" i="238"/>
  <c r="AY77" i="238"/>
  <c r="AZ77" i="238" s="1"/>
  <c r="BA110" i="238"/>
  <c r="AY110" i="238"/>
  <c r="AZ110" i="238" s="1"/>
  <c r="BA118" i="238"/>
  <c r="AY163" i="238"/>
  <c r="AZ163" i="238" s="1"/>
  <c r="BA163" i="238"/>
  <c r="BA167" i="238"/>
  <c r="AY167" i="238"/>
  <c r="AZ167" i="238" s="1"/>
  <c r="AY14" i="238"/>
  <c r="AZ14" i="238" s="1"/>
  <c r="BA14" i="238"/>
  <c r="BA26" i="238"/>
  <c r="AY26" i="238"/>
  <c r="AZ26" i="238" s="1"/>
  <c r="BA65" i="238"/>
  <c r="AY65" i="238"/>
  <c r="AZ65" i="238" s="1"/>
  <c r="BA104" i="238"/>
  <c r="AY104" i="238"/>
  <c r="AZ104" i="238" s="1"/>
  <c r="BA126" i="238"/>
  <c r="AY126" i="238"/>
  <c r="AZ126" i="238" s="1"/>
  <c r="AY147" i="238"/>
  <c r="AZ147" i="238" s="1"/>
  <c r="BA147" i="238"/>
  <c r="B88" i="238"/>
  <c r="B131" i="238"/>
  <c r="B174" i="238"/>
  <c r="B45" i="238"/>
  <c r="BA120" i="238"/>
  <c r="AY120" i="238"/>
  <c r="AZ120" i="238" s="1"/>
  <c r="BA151" i="238"/>
  <c r="AY151" i="238"/>
  <c r="AZ151" i="238" s="1"/>
  <c r="AY157" i="238"/>
  <c r="AZ157" i="238" s="1"/>
  <c r="BA157" i="238"/>
  <c r="BA188" i="238"/>
  <c r="AY188" i="238"/>
  <c r="AZ188" i="238" s="1"/>
  <c r="BA192" i="238"/>
  <c r="AY192" i="238"/>
  <c r="AZ192" i="238" s="1"/>
  <c r="AY202" i="238"/>
  <c r="AZ202" i="238" s="1"/>
  <c r="BA202" i="238"/>
  <c r="BA206" i="238"/>
  <c r="AY206" i="238"/>
  <c r="AZ206" i="238" s="1"/>
  <c r="BA18" i="238"/>
  <c r="AY18" i="238"/>
  <c r="AZ18" i="238" s="1"/>
  <c r="AY30" i="238"/>
  <c r="AZ30" i="238" s="1"/>
  <c r="BA30" i="238"/>
  <c r="BA57" i="238"/>
  <c r="AY57" i="238"/>
  <c r="AZ57" i="238" s="1"/>
  <c r="AY69" i="238"/>
  <c r="AZ69" i="238" s="1"/>
  <c r="BA69" i="238"/>
  <c r="BA81" i="238"/>
  <c r="AY81" i="238"/>
  <c r="AZ81" i="238" s="1"/>
  <c r="AY108" i="238"/>
  <c r="AZ108" i="238" s="1"/>
  <c r="BA108" i="238"/>
  <c r="BA210" i="238"/>
  <c r="AY210" i="238"/>
  <c r="AZ210" i="238" s="1"/>
  <c r="BA196" i="238"/>
  <c r="AV12" i="238"/>
  <c r="AV28" i="238"/>
  <c r="H45" i="238"/>
  <c r="AV67" i="238"/>
  <c r="AV83" i="238"/>
  <c r="AV106" i="238"/>
  <c r="AV122" i="238"/>
  <c r="AH135" i="238"/>
  <c r="AY143" i="238"/>
  <c r="AZ143" i="238" s="1"/>
  <c r="AV145" i="238"/>
  <c r="AY159" i="238"/>
  <c r="AZ159" i="238" s="1"/>
  <c r="AV161" i="238"/>
  <c r="AV184" i="238"/>
  <c r="AY198" i="238"/>
  <c r="AZ198" i="238" s="1"/>
  <c r="AV200" i="238"/>
  <c r="BA212" i="238"/>
  <c r="AY16" i="238"/>
  <c r="AZ16" i="238" s="1"/>
  <c r="AV18" i="238"/>
  <c r="AY32" i="238"/>
  <c r="AZ32" i="238" s="1"/>
  <c r="AV34" i="238"/>
  <c r="AY55" i="238"/>
  <c r="AZ55" i="238" s="1"/>
  <c r="AV57" i="238"/>
  <c r="AY71" i="238"/>
  <c r="AZ71" i="238" s="1"/>
  <c r="AV73" i="238"/>
  <c r="AV112" i="238"/>
  <c r="AH133" i="238"/>
  <c r="AV151" i="238"/>
  <c r="AV167" i="238"/>
  <c r="AV190" i="238"/>
  <c r="AV206" i="238"/>
  <c r="AV24" i="238"/>
  <c r="AV40" i="238"/>
  <c r="AV63" i="238"/>
  <c r="AV79" i="238"/>
  <c r="AH92" i="238"/>
  <c r="AV102" i="238"/>
  <c r="AV118" i="238"/>
  <c r="AV141" i="238"/>
  <c r="AV157" i="238"/>
  <c r="H174" i="238"/>
  <c r="AV196" i="238"/>
  <c r="AV212" i="238"/>
  <c r="AY12" i="238"/>
  <c r="AZ12" i="238" s="1"/>
  <c r="AV14" i="238"/>
  <c r="AY28" i="238"/>
  <c r="AZ28" i="238" s="1"/>
  <c r="AV30" i="238"/>
  <c r="AY67" i="238"/>
  <c r="AZ67" i="238" s="1"/>
  <c r="AV69" i="238"/>
  <c r="AY83" i="238"/>
  <c r="AZ83" i="238" s="1"/>
  <c r="AH90" i="238"/>
  <c r="AY106" i="238"/>
  <c r="AZ106" i="238" s="1"/>
  <c r="AV108" i="238"/>
  <c r="AY122" i="238"/>
  <c r="AZ122" i="238" s="1"/>
  <c r="AV124" i="238"/>
  <c r="AY145" i="238"/>
  <c r="AZ145" i="238" s="1"/>
  <c r="AV147" i="238"/>
  <c r="AY161" i="238"/>
  <c r="AZ161" i="238" s="1"/>
  <c r="AV163" i="238"/>
  <c r="AY184" i="238"/>
  <c r="AZ184" i="238" s="1"/>
  <c r="AV186" i="238"/>
  <c r="AY200" i="238"/>
  <c r="AZ200" i="238" s="1"/>
  <c r="AV202" i="238"/>
  <c r="AY2" i="238"/>
  <c r="AV20" i="238"/>
  <c r="AV36" i="238"/>
  <c r="AH49" i="238"/>
  <c r="AV59" i="238"/>
  <c r="AV75" i="238"/>
  <c r="AV98" i="238"/>
  <c r="AV114" i="238"/>
  <c r="H131" i="238"/>
  <c r="AV153" i="238"/>
  <c r="AV169" i="238"/>
  <c r="AV192" i="238"/>
  <c r="AV208" i="238"/>
  <c r="AV26" i="238"/>
  <c r="AV65" i="238"/>
  <c r="AV81" i="238"/>
  <c r="AV104" i="238"/>
  <c r="AV120" i="238"/>
  <c r="AV143" i="238"/>
  <c r="AV159" i="238"/>
  <c r="AV198" i="238"/>
  <c r="AV16" i="238"/>
  <c r="AV32" i="238"/>
  <c r="AV55" i="238"/>
  <c r="AV71" i="238"/>
  <c r="AV110" i="238"/>
  <c r="AV126" i="238"/>
  <c r="AV149" i="238"/>
  <c r="AV165" i="238"/>
  <c r="AV188" i="238"/>
  <c r="AV34" i="237"/>
  <c r="BA184" i="237"/>
  <c r="AY184" i="237"/>
  <c r="AZ184" i="237" s="1"/>
  <c r="BA190" i="237"/>
  <c r="AY190" i="237"/>
  <c r="AZ190" i="237" s="1"/>
  <c r="AY202" i="237"/>
  <c r="AZ202" i="237" s="1"/>
  <c r="BA202" i="237"/>
  <c r="AV116" i="236"/>
  <c r="AY18" i="237"/>
  <c r="AZ18" i="237" s="1"/>
  <c r="BA26" i="237"/>
  <c r="AY26" i="237"/>
  <c r="AZ26" i="237" s="1"/>
  <c r="AV77" i="237"/>
  <c r="BA79" i="237"/>
  <c r="BA104" i="237"/>
  <c r="AY104" i="237"/>
  <c r="AZ104" i="237" s="1"/>
  <c r="BA141" i="237"/>
  <c r="AV77" i="236"/>
  <c r="AH47" i="237"/>
  <c r="AH90" i="237"/>
  <c r="AH133" i="237"/>
  <c r="BA12" i="237"/>
  <c r="AY12" i="237"/>
  <c r="AZ12" i="237" s="1"/>
  <c r="AY16" i="237"/>
  <c r="AZ16" i="237" s="1"/>
  <c r="BA67" i="237"/>
  <c r="AY67" i="237"/>
  <c r="AZ67" i="237" s="1"/>
  <c r="AY108" i="237"/>
  <c r="AZ108" i="237" s="1"/>
  <c r="BA108" i="237"/>
  <c r="BA122" i="237"/>
  <c r="AY122" i="237"/>
  <c r="AZ122" i="237" s="1"/>
  <c r="BA161" i="237"/>
  <c r="AY161" i="237"/>
  <c r="AZ161" i="237" s="1"/>
  <c r="BA167" i="237"/>
  <c r="AY167" i="237"/>
  <c r="AZ167" i="237" s="1"/>
  <c r="BA206" i="237"/>
  <c r="AY206" i="237"/>
  <c r="AZ206" i="237" s="1"/>
  <c r="AY30" i="237"/>
  <c r="AZ30" i="237" s="1"/>
  <c r="BA30" i="237"/>
  <c r="BA81" i="237"/>
  <c r="AY81" i="237"/>
  <c r="AZ81" i="237" s="1"/>
  <c r="BA143" i="237"/>
  <c r="AY143" i="237"/>
  <c r="AZ143" i="237" s="1"/>
  <c r="BA200" i="237"/>
  <c r="AY200" i="237"/>
  <c r="AZ200" i="237" s="1"/>
  <c r="AV61" i="237"/>
  <c r="AV116" i="237"/>
  <c r="AY147" i="237"/>
  <c r="AZ147" i="237" s="1"/>
  <c r="BA147" i="237"/>
  <c r="AV155" i="237"/>
  <c r="AV204" i="236"/>
  <c r="AV210" i="236"/>
  <c r="AV100" i="236"/>
  <c r="AV61" i="236"/>
  <c r="AV22" i="236"/>
  <c r="AY2" i="237"/>
  <c r="B88" i="237"/>
  <c r="B131" i="237"/>
  <c r="B174" i="237"/>
  <c r="AV20" i="237"/>
  <c r="AV22" i="237"/>
  <c r="AV38" i="237"/>
  <c r="BA106" i="237"/>
  <c r="AY106" i="237"/>
  <c r="AZ106" i="237" s="1"/>
  <c r="AH176" i="237"/>
  <c r="AY186" i="237"/>
  <c r="AZ186" i="237" s="1"/>
  <c r="BA186" i="237"/>
  <c r="AV194" i="237"/>
  <c r="BA196" i="237"/>
  <c r="AY14" i="237"/>
  <c r="AZ14" i="237" s="1"/>
  <c r="BA14" i="237"/>
  <c r="AH178" i="237"/>
  <c r="AH49" i="237"/>
  <c r="AH92" i="237"/>
  <c r="AH135" i="237"/>
  <c r="BA28" i="237"/>
  <c r="AY28" i="237"/>
  <c r="AZ28" i="237" s="1"/>
  <c r="BA34" i="237"/>
  <c r="AY34" i="237"/>
  <c r="AZ34" i="237" s="1"/>
  <c r="BA65" i="237"/>
  <c r="AY65" i="237"/>
  <c r="AZ65" i="237" s="1"/>
  <c r="BA120" i="237"/>
  <c r="AY120" i="237"/>
  <c r="AZ120" i="237" s="1"/>
  <c r="BA159" i="237"/>
  <c r="AY159" i="237"/>
  <c r="AZ159" i="237" s="1"/>
  <c r="AV155" i="236"/>
  <c r="AV194" i="236"/>
  <c r="AV204" i="237"/>
  <c r="AV188" i="237"/>
  <c r="AV165" i="237"/>
  <c r="AV149" i="237"/>
  <c r="AV126" i="237"/>
  <c r="AV110" i="237"/>
  <c r="AV71" i="237"/>
  <c r="AV55" i="237"/>
  <c r="AV32" i="237"/>
  <c r="AV16" i="237"/>
  <c r="AV198" i="237"/>
  <c r="AV159" i="237"/>
  <c r="AV143" i="237"/>
  <c r="AV120" i="237"/>
  <c r="AV104" i="237"/>
  <c r="AV81" i="237"/>
  <c r="AV65" i="237"/>
  <c r="AV26" i="237"/>
  <c r="AV208" i="237"/>
  <c r="AV192" i="237"/>
  <c r="AV169" i="237"/>
  <c r="AV153" i="237"/>
  <c r="AV114" i="237"/>
  <c r="AV98" i="237"/>
  <c r="AV75" i="237"/>
  <c r="AV59" i="237"/>
  <c r="AV36" i="237"/>
  <c r="AV202" i="237"/>
  <c r="AV186" i="237"/>
  <c r="AV163" i="237"/>
  <c r="AV147" i="237"/>
  <c r="AV124" i="237"/>
  <c r="AV108" i="237"/>
  <c r="AV69" i="237"/>
  <c r="AV30" i="237"/>
  <c r="AV14" i="237"/>
  <c r="AV212" i="237"/>
  <c r="AV196" i="237"/>
  <c r="AV157" i="237"/>
  <c r="AV141" i="237"/>
  <c r="AV118" i="237"/>
  <c r="AV102" i="237"/>
  <c r="AV79" i="237"/>
  <c r="AV63" i="237"/>
  <c r="AV40" i="237"/>
  <c r="AV24" i="237"/>
  <c r="AV206" i="237"/>
  <c r="AV190" i="237"/>
  <c r="AV167" i="237"/>
  <c r="AV151" i="237"/>
  <c r="AV112" i="237"/>
  <c r="AV73" i="237"/>
  <c r="AV200" i="237"/>
  <c r="AV184" i="237"/>
  <c r="AV161" i="237"/>
  <c r="AV145" i="237"/>
  <c r="AV122" i="237"/>
  <c r="AV106" i="237"/>
  <c r="AV83" i="237"/>
  <c r="AV67" i="237"/>
  <c r="AV28" i="237"/>
  <c r="AV12" i="237"/>
  <c r="BA24" i="237"/>
  <c r="AV57" i="237"/>
  <c r="AY69" i="237"/>
  <c r="AZ69" i="237" s="1"/>
  <c r="BA69" i="237"/>
  <c r="BA83" i="237"/>
  <c r="AY83" i="237"/>
  <c r="AZ83" i="237" s="1"/>
  <c r="AV100" i="237"/>
  <c r="AY124" i="237"/>
  <c r="AZ124" i="237" s="1"/>
  <c r="BA124" i="237"/>
  <c r="BA145" i="237"/>
  <c r="AY145" i="237"/>
  <c r="AZ145" i="237" s="1"/>
  <c r="BA151" i="237"/>
  <c r="AY151" i="237"/>
  <c r="AZ151" i="237" s="1"/>
  <c r="AY163" i="237"/>
  <c r="AZ163" i="237" s="1"/>
  <c r="BA163" i="237"/>
  <c r="BA198" i="237"/>
  <c r="AY198" i="237"/>
  <c r="AZ198" i="237" s="1"/>
  <c r="AV210" i="237"/>
  <c r="H45" i="237"/>
  <c r="AY204" i="237"/>
  <c r="AZ204" i="237" s="1"/>
  <c r="AY38" i="237"/>
  <c r="AZ38" i="237" s="1"/>
  <c r="AY61" i="237"/>
  <c r="AZ61" i="237" s="1"/>
  <c r="AY77" i="237"/>
  <c r="AZ77" i="237" s="1"/>
  <c r="AY100" i="237"/>
  <c r="AZ100" i="237" s="1"/>
  <c r="AY116" i="237"/>
  <c r="AZ116" i="237" s="1"/>
  <c r="AY155" i="237"/>
  <c r="AZ155" i="237" s="1"/>
  <c r="H174" i="237"/>
  <c r="AY194" i="237"/>
  <c r="AZ194" i="237" s="1"/>
  <c r="AY210" i="237"/>
  <c r="AZ210" i="237" s="1"/>
  <c r="H131" i="237"/>
  <c r="BA116" i="236"/>
  <c r="AY116" i="236"/>
  <c r="AZ116" i="236" s="1"/>
  <c r="AY14" i="236"/>
  <c r="AZ14" i="236" s="1"/>
  <c r="BA14" i="236"/>
  <c r="BA26" i="236"/>
  <c r="AY26" i="236"/>
  <c r="AZ26" i="236" s="1"/>
  <c r="BA40" i="236"/>
  <c r="BA65" i="236"/>
  <c r="AY65" i="236"/>
  <c r="AZ65" i="236" s="1"/>
  <c r="BA79" i="236"/>
  <c r="BA104" i="236"/>
  <c r="AY104" i="236"/>
  <c r="AZ104" i="236" s="1"/>
  <c r="BA118" i="236"/>
  <c r="BA143" i="236"/>
  <c r="AY143" i="236"/>
  <c r="AZ143" i="236" s="1"/>
  <c r="AY147" i="236"/>
  <c r="AZ147" i="236" s="1"/>
  <c r="BA147" i="236"/>
  <c r="BA159" i="236"/>
  <c r="AY159" i="236"/>
  <c r="AZ159" i="236" s="1"/>
  <c r="AY186" i="236"/>
  <c r="AZ186" i="236" s="1"/>
  <c r="BA186" i="236"/>
  <c r="BA198" i="236"/>
  <c r="AY198" i="236"/>
  <c r="AZ198" i="236" s="1"/>
  <c r="BA77" i="236"/>
  <c r="AY77" i="236"/>
  <c r="AZ77" i="236" s="1"/>
  <c r="BA18" i="236"/>
  <c r="AY18" i="236"/>
  <c r="AZ18" i="236" s="1"/>
  <c r="AY30" i="236"/>
  <c r="AZ30" i="236" s="1"/>
  <c r="BA30" i="236"/>
  <c r="BA57" i="236"/>
  <c r="AY57" i="236"/>
  <c r="AZ57" i="236" s="1"/>
  <c r="AY69" i="236"/>
  <c r="AZ69" i="236" s="1"/>
  <c r="BA69" i="236"/>
  <c r="BA81" i="236"/>
  <c r="AY81" i="236"/>
  <c r="AZ81" i="236" s="1"/>
  <c r="AY108" i="236"/>
  <c r="AZ108" i="236" s="1"/>
  <c r="BA108" i="236"/>
  <c r="BA120" i="236"/>
  <c r="AY120" i="236"/>
  <c r="AZ120" i="236" s="1"/>
  <c r="AY202" i="236"/>
  <c r="AZ202" i="236" s="1"/>
  <c r="BA202" i="236"/>
  <c r="B88" i="236"/>
  <c r="B131" i="236"/>
  <c r="B174" i="236"/>
  <c r="B45" i="236"/>
  <c r="BA151" i="236"/>
  <c r="AY151" i="236"/>
  <c r="AZ151" i="236" s="1"/>
  <c r="AY163" i="236"/>
  <c r="AZ163" i="236" s="1"/>
  <c r="BA163" i="236"/>
  <c r="BA190" i="236"/>
  <c r="AY190" i="236"/>
  <c r="AZ190" i="236" s="1"/>
  <c r="BA206" i="236"/>
  <c r="AY206" i="236"/>
  <c r="AZ206" i="236" s="1"/>
  <c r="BA34" i="236"/>
  <c r="AY34" i="236"/>
  <c r="AZ34" i="236" s="1"/>
  <c r="BA73" i="236"/>
  <c r="AY73" i="236"/>
  <c r="AZ73" i="236" s="1"/>
  <c r="BA112" i="236"/>
  <c r="AY112" i="236"/>
  <c r="AZ112" i="236" s="1"/>
  <c r="AY124" i="236"/>
  <c r="AZ124" i="236" s="1"/>
  <c r="BA124" i="236"/>
  <c r="BA38" i="236"/>
  <c r="AY38" i="236"/>
  <c r="AZ38" i="236" s="1"/>
  <c r="BA22" i="236"/>
  <c r="AY22" i="236"/>
  <c r="AZ22" i="236" s="1"/>
  <c r="BA61" i="236"/>
  <c r="AY61" i="236"/>
  <c r="AZ61" i="236" s="1"/>
  <c r="BA100" i="236"/>
  <c r="AY100" i="236"/>
  <c r="AZ100" i="236" s="1"/>
  <c r="BA167" i="236"/>
  <c r="AY167" i="236"/>
  <c r="AZ167" i="236" s="1"/>
  <c r="BA155" i="236"/>
  <c r="AY155" i="236"/>
  <c r="AZ155" i="236" s="1"/>
  <c r="BA194" i="236"/>
  <c r="AY194" i="236"/>
  <c r="AZ194" i="236" s="1"/>
  <c r="BA210" i="236"/>
  <c r="AY210" i="236"/>
  <c r="AZ210" i="236" s="1"/>
  <c r="BA212" i="236"/>
  <c r="AV12" i="236"/>
  <c r="AV28" i="236"/>
  <c r="H45" i="236"/>
  <c r="AV67" i="236"/>
  <c r="AV83" i="236"/>
  <c r="AV106" i="236"/>
  <c r="AV122" i="236"/>
  <c r="AH135" i="236"/>
  <c r="AV145" i="236"/>
  <c r="AV161" i="236"/>
  <c r="AV184" i="236"/>
  <c r="AV200" i="236"/>
  <c r="AY16" i="236"/>
  <c r="AZ16" i="236" s="1"/>
  <c r="AV18" i="236"/>
  <c r="AY32" i="236"/>
  <c r="AZ32" i="236" s="1"/>
  <c r="AV34" i="236"/>
  <c r="AY55" i="236"/>
  <c r="AZ55" i="236" s="1"/>
  <c r="AV57" i="236"/>
  <c r="AY71" i="236"/>
  <c r="AZ71" i="236" s="1"/>
  <c r="AV73" i="236"/>
  <c r="AY110" i="236"/>
  <c r="AZ110" i="236" s="1"/>
  <c r="AV112" i="236"/>
  <c r="AY126" i="236"/>
  <c r="AZ126" i="236" s="1"/>
  <c r="AH133" i="236"/>
  <c r="AY149" i="236"/>
  <c r="AZ149" i="236" s="1"/>
  <c r="AV151" i="236"/>
  <c r="AY165" i="236"/>
  <c r="AZ165" i="236" s="1"/>
  <c r="AV167" i="236"/>
  <c r="AY188" i="236"/>
  <c r="AZ188" i="236" s="1"/>
  <c r="AV190" i="236"/>
  <c r="AY204" i="236"/>
  <c r="AZ204" i="236" s="1"/>
  <c r="AV206" i="236"/>
  <c r="AV24" i="236"/>
  <c r="AV40" i="236"/>
  <c r="AV63" i="236"/>
  <c r="AV79" i="236"/>
  <c r="AH92" i="236"/>
  <c r="AV102" i="236"/>
  <c r="AV118" i="236"/>
  <c r="AV141" i="236"/>
  <c r="AV157" i="236"/>
  <c r="H174" i="236"/>
  <c r="AV196" i="236"/>
  <c r="AV212" i="236"/>
  <c r="AY12" i="236"/>
  <c r="AZ12" i="236" s="1"/>
  <c r="AV14" i="236"/>
  <c r="AY28" i="236"/>
  <c r="AZ28" i="236" s="1"/>
  <c r="AV30" i="236"/>
  <c r="AY67" i="236"/>
  <c r="AZ67" i="236" s="1"/>
  <c r="AV69" i="236"/>
  <c r="AY83" i="236"/>
  <c r="AZ83" i="236" s="1"/>
  <c r="AH90" i="236"/>
  <c r="AY106" i="236"/>
  <c r="AZ106" i="236" s="1"/>
  <c r="AV108" i="236"/>
  <c r="AY122" i="236"/>
  <c r="AZ122" i="236" s="1"/>
  <c r="AV124" i="236"/>
  <c r="AY145" i="236"/>
  <c r="AZ145" i="236" s="1"/>
  <c r="AV147" i="236"/>
  <c r="AY161" i="236"/>
  <c r="AZ161" i="236" s="1"/>
  <c r="AV163" i="236"/>
  <c r="AY184" i="236"/>
  <c r="AZ184" i="236" s="1"/>
  <c r="AV186" i="236"/>
  <c r="AY200" i="236"/>
  <c r="AZ200" i="236" s="1"/>
  <c r="AV202" i="236"/>
  <c r="AY2" i="236"/>
  <c r="AV20" i="236"/>
  <c r="AV36" i="236"/>
  <c r="AH49" i="236"/>
  <c r="AV59" i="236"/>
  <c r="AV75" i="236"/>
  <c r="AV98" i="236"/>
  <c r="AV114" i="236"/>
  <c r="H131" i="236"/>
  <c r="AV153" i="236"/>
  <c r="AV169" i="236"/>
  <c r="AV192" i="236"/>
  <c r="AV208" i="236"/>
  <c r="AV26" i="236"/>
  <c r="AV65" i="236"/>
  <c r="AV81" i="236"/>
  <c r="AV104" i="236"/>
  <c r="AV120" i="236"/>
  <c r="AV143" i="236"/>
  <c r="AV159" i="236"/>
  <c r="AV198" i="236"/>
  <c r="AV16" i="236"/>
  <c r="AV32" i="236"/>
  <c r="AV55" i="236"/>
  <c r="AV71" i="236"/>
  <c r="AV110" i="236"/>
  <c r="AV126" i="236"/>
  <c r="AV149" i="236"/>
  <c r="AV165" i="236"/>
  <c r="AV188" i="236"/>
  <c r="AV22" i="234"/>
  <c r="AV63" i="234"/>
  <c r="AV194" i="234"/>
  <c r="AY20" i="235"/>
  <c r="AZ20" i="235" s="1"/>
  <c r="AV77" i="235"/>
  <c r="BA79" i="235"/>
  <c r="AY124" i="235"/>
  <c r="AZ124" i="235" s="1"/>
  <c r="BA124" i="235"/>
  <c r="BA151" i="235"/>
  <c r="AY151" i="235"/>
  <c r="AZ151" i="235" s="1"/>
  <c r="AY163" i="235"/>
  <c r="AZ163" i="235" s="1"/>
  <c r="BA163" i="235"/>
  <c r="BA190" i="235"/>
  <c r="AY190" i="235"/>
  <c r="AZ190" i="235" s="1"/>
  <c r="AY202" i="235"/>
  <c r="AZ202" i="235" s="1"/>
  <c r="BA202" i="235"/>
  <c r="AV116" i="234"/>
  <c r="AV38" i="235"/>
  <c r="BA65" i="235"/>
  <c r="AY65" i="235"/>
  <c r="AZ65" i="235" s="1"/>
  <c r="AV100" i="235"/>
  <c r="AV100" i="234"/>
  <c r="AY2" i="235"/>
  <c r="AV14" i="235"/>
  <c r="AY30" i="235"/>
  <c r="AZ30" i="235" s="1"/>
  <c r="BA30" i="235"/>
  <c r="BA57" i="235"/>
  <c r="AY57" i="235"/>
  <c r="AZ57" i="235" s="1"/>
  <c r="BA104" i="235"/>
  <c r="AY104" i="235"/>
  <c r="AZ104" i="235" s="1"/>
  <c r="AV24" i="234"/>
  <c r="AY14" i="235"/>
  <c r="AZ14" i="235" s="1"/>
  <c r="BA14" i="235"/>
  <c r="BA77" i="235"/>
  <c r="AY77" i="235"/>
  <c r="AZ77" i="235" s="1"/>
  <c r="AV61" i="234"/>
  <c r="AY16" i="235"/>
  <c r="AZ16" i="235" s="1"/>
  <c r="BA22" i="235"/>
  <c r="AY22" i="235"/>
  <c r="AZ22" i="235" s="1"/>
  <c r="AY69" i="235"/>
  <c r="AZ69" i="235" s="1"/>
  <c r="BA69" i="235"/>
  <c r="BA81" i="235"/>
  <c r="AY81" i="235"/>
  <c r="AZ81" i="235" s="1"/>
  <c r="BA116" i="235"/>
  <c r="AY116" i="235"/>
  <c r="AZ116" i="235" s="1"/>
  <c r="BA141" i="235"/>
  <c r="BA167" i="235"/>
  <c r="AY167" i="235"/>
  <c r="AZ167" i="235" s="1"/>
  <c r="BA206" i="235"/>
  <c r="AY206" i="235"/>
  <c r="AZ206" i="235" s="1"/>
  <c r="AV204" i="235"/>
  <c r="AV188" i="235"/>
  <c r="AV165" i="235"/>
  <c r="AV149" i="235"/>
  <c r="AV126" i="235"/>
  <c r="AV110" i="235"/>
  <c r="AV71" i="235"/>
  <c r="AV55" i="235"/>
  <c r="AV32" i="235"/>
  <c r="AV16" i="235"/>
  <c r="AV198" i="235"/>
  <c r="AV159" i="235"/>
  <c r="AV143" i="235"/>
  <c r="AV120" i="235"/>
  <c r="AV104" i="235"/>
  <c r="AV81" i="235"/>
  <c r="AV65" i="235"/>
  <c r="AV26" i="235"/>
  <c r="AV208" i="235"/>
  <c r="AV192" i="235"/>
  <c r="AV169" i="235"/>
  <c r="AV153" i="235"/>
  <c r="AV114" i="235"/>
  <c r="AV98" i="235"/>
  <c r="AV75" i="235"/>
  <c r="AV59" i="235"/>
  <c r="AV36" i="235"/>
  <c r="AV20" i="235"/>
  <c r="AV202" i="235"/>
  <c r="AV186" i="235"/>
  <c r="AV163" i="235"/>
  <c r="AV147" i="235"/>
  <c r="AV124" i="235"/>
  <c r="AV108" i="235"/>
  <c r="AV69" i="235"/>
  <c r="AV30" i="235"/>
  <c r="AV212" i="235"/>
  <c r="AV196" i="235"/>
  <c r="AV157" i="235"/>
  <c r="AV141" i="235"/>
  <c r="AV118" i="235"/>
  <c r="AV102" i="235"/>
  <c r="AV79" i="235"/>
  <c r="AV63" i="235"/>
  <c r="AV40" i="235"/>
  <c r="AV24" i="235"/>
  <c r="AV206" i="235"/>
  <c r="AV190" i="235"/>
  <c r="AV167" i="235"/>
  <c r="AV151" i="235"/>
  <c r="AV112" i="235"/>
  <c r="AV73" i="235"/>
  <c r="AV57" i="235"/>
  <c r="AV34" i="235"/>
  <c r="AV200" i="235"/>
  <c r="AV184" i="235"/>
  <c r="AV161" i="235"/>
  <c r="AV145" i="235"/>
  <c r="AV122" i="235"/>
  <c r="AV106" i="235"/>
  <c r="AV83" i="235"/>
  <c r="AV67" i="235"/>
  <c r="AV28" i="235"/>
  <c r="AV12" i="235"/>
  <c r="BA112" i="235"/>
  <c r="AY112" i="235"/>
  <c r="AZ112" i="235" s="1"/>
  <c r="AV22" i="235"/>
  <c r="BA34" i="235"/>
  <c r="AY34" i="235"/>
  <c r="AZ34" i="235" s="1"/>
  <c r="AV116" i="235"/>
  <c r="BA155" i="235"/>
  <c r="AY155" i="235"/>
  <c r="AZ155" i="235" s="1"/>
  <c r="BA194" i="235"/>
  <c r="AY194" i="235"/>
  <c r="AZ194" i="235" s="1"/>
  <c r="AV204" i="234"/>
  <c r="AV210" i="234"/>
  <c r="AV40" i="234"/>
  <c r="AV155" i="234"/>
  <c r="AH47" i="235"/>
  <c r="AH90" i="235"/>
  <c r="AH133" i="235"/>
  <c r="BA61" i="235"/>
  <c r="AY61" i="235"/>
  <c r="AZ61" i="235" s="1"/>
  <c r="BA73" i="235"/>
  <c r="AY73" i="235"/>
  <c r="AZ73" i="235" s="1"/>
  <c r="AY108" i="235"/>
  <c r="AZ108" i="235" s="1"/>
  <c r="BA108" i="235"/>
  <c r="BA143" i="235"/>
  <c r="AY143" i="235"/>
  <c r="AZ143" i="235" s="1"/>
  <c r="AV155" i="235"/>
  <c r="BA157" i="235"/>
  <c r="AV194" i="235"/>
  <c r="BA196" i="235"/>
  <c r="AV38" i="234"/>
  <c r="B88" i="235"/>
  <c r="B131" i="235"/>
  <c r="B174" i="235"/>
  <c r="BA18" i="235"/>
  <c r="AY18" i="235"/>
  <c r="AZ18" i="235" s="1"/>
  <c r="AV61" i="235"/>
  <c r="BA63" i="235"/>
  <c r="BA120" i="235"/>
  <c r="AY120" i="235"/>
  <c r="AZ120" i="235" s="1"/>
  <c r="AH176" i="235"/>
  <c r="BA210" i="235"/>
  <c r="AY210" i="235"/>
  <c r="AZ210" i="235" s="1"/>
  <c r="AV26" i="234"/>
  <c r="BA26" i="235"/>
  <c r="AY26" i="235"/>
  <c r="AZ26" i="235" s="1"/>
  <c r="BA38" i="235"/>
  <c r="AY38" i="235"/>
  <c r="AZ38" i="235" s="1"/>
  <c r="BA100" i="235"/>
  <c r="AY100" i="235"/>
  <c r="AZ100" i="235" s="1"/>
  <c r="AY147" i="235"/>
  <c r="AZ147" i="235" s="1"/>
  <c r="BA147" i="235"/>
  <c r="BA159" i="235"/>
  <c r="AY159" i="235"/>
  <c r="AZ159" i="235" s="1"/>
  <c r="AY186" i="235"/>
  <c r="AZ186" i="235" s="1"/>
  <c r="BA186" i="235"/>
  <c r="BA198" i="235"/>
  <c r="AY198" i="235"/>
  <c r="AZ198" i="235" s="1"/>
  <c r="AV210" i="235"/>
  <c r="BA212" i="235"/>
  <c r="H45" i="235"/>
  <c r="AH135" i="235"/>
  <c r="AY32" i="235"/>
  <c r="AZ32" i="235" s="1"/>
  <c r="AY55" i="235"/>
  <c r="AZ55" i="235" s="1"/>
  <c r="AY71" i="235"/>
  <c r="AZ71" i="235" s="1"/>
  <c r="AY149" i="235"/>
  <c r="AZ149" i="235" s="1"/>
  <c r="AY165" i="235"/>
  <c r="AZ165" i="235" s="1"/>
  <c r="AY188" i="235"/>
  <c r="AZ188" i="235" s="1"/>
  <c r="AY204" i="235"/>
  <c r="AZ204" i="235" s="1"/>
  <c r="AH92" i="235"/>
  <c r="H174" i="235"/>
  <c r="AY145" i="235"/>
  <c r="AZ145" i="235" s="1"/>
  <c r="AY161" i="235"/>
  <c r="AZ161" i="235" s="1"/>
  <c r="AY184" i="235"/>
  <c r="AZ184" i="235" s="1"/>
  <c r="AY200" i="235"/>
  <c r="AZ200" i="235" s="1"/>
  <c r="AH49" i="235"/>
  <c r="H131" i="235"/>
  <c r="BA18" i="234"/>
  <c r="AY18" i="234"/>
  <c r="AZ18" i="234" s="1"/>
  <c r="AY69" i="234"/>
  <c r="AZ69" i="234" s="1"/>
  <c r="BA69" i="234"/>
  <c r="BA102" i="234"/>
  <c r="BA157" i="234"/>
  <c r="BA204" i="234"/>
  <c r="AY204" i="234"/>
  <c r="AZ204" i="234" s="1"/>
  <c r="BA55" i="234"/>
  <c r="AY55" i="234"/>
  <c r="AZ55" i="234" s="1"/>
  <c r="AY61" i="234"/>
  <c r="AZ61" i="234" s="1"/>
  <c r="BA73" i="234"/>
  <c r="AY73" i="234"/>
  <c r="AZ73" i="234" s="1"/>
  <c r="BA116" i="234"/>
  <c r="AY116" i="234"/>
  <c r="AZ116" i="234" s="1"/>
  <c r="BA149" i="234"/>
  <c r="AY149" i="234"/>
  <c r="AZ149" i="234" s="1"/>
  <c r="AV32" i="233"/>
  <c r="BA16" i="234"/>
  <c r="AY16" i="234"/>
  <c r="AZ16" i="234" s="1"/>
  <c r="AY30" i="234"/>
  <c r="AZ30" i="234" s="1"/>
  <c r="BA30" i="234"/>
  <c r="AV24" i="233"/>
  <c r="AV210" i="233"/>
  <c r="AY14" i="234"/>
  <c r="AZ14" i="234" s="1"/>
  <c r="BA14" i="234"/>
  <c r="BA110" i="234"/>
  <c r="AY110" i="234"/>
  <c r="AZ110" i="234" s="1"/>
  <c r="BA118" i="234"/>
  <c r="BA165" i="234"/>
  <c r="AY165" i="234"/>
  <c r="AZ165" i="234" s="1"/>
  <c r="AY186" i="234"/>
  <c r="AZ186" i="234" s="1"/>
  <c r="BA186" i="234"/>
  <c r="AV63" i="233"/>
  <c r="AV55" i="233"/>
  <c r="BA12" i="234"/>
  <c r="AV16" i="233"/>
  <c r="B88" i="234"/>
  <c r="B131" i="234"/>
  <c r="B174" i="234"/>
  <c r="BA190" i="234"/>
  <c r="AY190" i="234"/>
  <c r="AZ190" i="234" s="1"/>
  <c r="AY192" i="234"/>
  <c r="AZ192" i="234" s="1"/>
  <c r="AY202" i="234"/>
  <c r="AZ202" i="234" s="1"/>
  <c r="BA202" i="234"/>
  <c r="AV204" i="233"/>
  <c r="AV77" i="233"/>
  <c r="AV71" i="233"/>
  <c r="AV61" i="233"/>
  <c r="AV116" i="233"/>
  <c r="AV100" i="233"/>
  <c r="AV155" i="233"/>
  <c r="AV40" i="233"/>
  <c r="AV194" i="233"/>
  <c r="BA34" i="234"/>
  <c r="AY34" i="234"/>
  <c r="AZ34" i="234" s="1"/>
  <c r="BA71" i="234"/>
  <c r="AY71" i="234"/>
  <c r="AZ71" i="234" s="1"/>
  <c r="BA126" i="234"/>
  <c r="AY126" i="234"/>
  <c r="AZ126" i="234" s="1"/>
  <c r="AY147" i="234"/>
  <c r="AZ147" i="234" s="1"/>
  <c r="BA147" i="234"/>
  <c r="BA206" i="234"/>
  <c r="AY206" i="234"/>
  <c r="AZ206" i="234" s="1"/>
  <c r="BA77" i="234"/>
  <c r="AY77" i="234"/>
  <c r="AZ77" i="234" s="1"/>
  <c r="AY108" i="234"/>
  <c r="AZ108" i="234" s="1"/>
  <c r="BA108" i="234"/>
  <c r="BA151" i="234"/>
  <c r="AY151" i="234"/>
  <c r="AZ151" i="234" s="1"/>
  <c r="AY163" i="234"/>
  <c r="AZ163" i="234" s="1"/>
  <c r="BA163" i="234"/>
  <c r="BA194" i="234"/>
  <c r="AY194" i="234"/>
  <c r="AZ194" i="234" s="1"/>
  <c r="BA112" i="234"/>
  <c r="AY112" i="234"/>
  <c r="AZ112" i="234" s="1"/>
  <c r="BA167" i="234"/>
  <c r="AY167" i="234"/>
  <c r="AZ167" i="234" s="1"/>
  <c r="BA210" i="234"/>
  <c r="AY210" i="234"/>
  <c r="AZ210" i="234" s="1"/>
  <c r="AV38" i="233"/>
  <c r="BA32" i="234"/>
  <c r="AY32" i="234"/>
  <c r="AZ32" i="234" s="1"/>
  <c r="BA57" i="234"/>
  <c r="AY57" i="234"/>
  <c r="AZ57" i="234" s="1"/>
  <c r="BA100" i="234"/>
  <c r="AY100" i="234"/>
  <c r="AZ100" i="234" s="1"/>
  <c r="AY124" i="234"/>
  <c r="AZ124" i="234" s="1"/>
  <c r="BA124" i="234"/>
  <c r="BA155" i="234"/>
  <c r="AY155" i="234"/>
  <c r="AZ155" i="234" s="1"/>
  <c r="BA188" i="234"/>
  <c r="AY188" i="234"/>
  <c r="AZ188" i="234" s="1"/>
  <c r="BA212" i="234"/>
  <c r="AV12" i="234"/>
  <c r="AV28" i="234"/>
  <c r="H45" i="234"/>
  <c r="AV67" i="234"/>
  <c r="AY81" i="234"/>
  <c r="AZ81" i="234" s="1"/>
  <c r="AV83" i="234"/>
  <c r="AY104" i="234"/>
  <c r="AZ104" i="234" s="1"/>
  <c r="AV106" i="234"/>
  <c r="AY120" i="234"/>
  <c r="AZ120" i="234" s="1"/>
  <c r="AV122" i="234"/>
  <c r="AH135" i="234"/>
  <c r="AY143" i="234"/>
  <c r="AZ143" i="234" s="1"/>
  <c r="AV145" i="234"/>
  <c r="AY159" i="234"/>
  <c r="AZ159" i="234" s="1"/>
  <c r="AV161" i="234"/>
  <c r="AV184" i="234"/>
  <c r="AY198" i="234"/>
  <c r="AZ198" i="234" s="1"/>
  <c r="AV200" i="234"/>
  <c r="AV18" i="234"/>
  <c r="AV34" i="234"/>
  <c r="AV57" i="234"/>
  <c r="AV73" i="234"/>
  <c r="AV112" i="234"/>
  <c r="AV151" i="234"/>
  <c r="AV167" i="234"/>
  <c r="AV190" i="234"/>
  <c r="AV206" i="234"/>
  <c r="AV79" i="234"/>
  <c r="AV102" i="234"/>
  <c r="AV118" i="234"/>
  <c r="AV141" i="234"/>
  <c r="AV157" i="234"/>
  <c r="AV196" i="234"/>
  <c r="AV212" i="234"/>
  <c r="AV14" i="234"/>
  <c r="AV30" i="234"/>
  <c r="AY67" i="234"/>
  <c r="AZ67" i="234" s="1"/>
  <c r="AV69" i="234"/>
  <c r="AY83" i="234"/>
  <c r="AZ83" i="234" s="1"/>
  <c r="AY106" i="234"/>
  <c r="AZ106" i="234" s="1"/>
  <c r="AV108" i="234"/>
  <c r="AY122" i="234"/>
  <c r="AZ122" i="234" s="1"/>
  <c r="AV124" i="234"/>
  <c r="AY145" i="234"/>
  <c r="AZ145" i="234" s="1"/>
  <c r="AV147" i="234"/>
  <c r="AY161" i="234"/>
  <c r="AZ161" i="234" s="1"/>
  <c r="AV163" i="234"/>
  <c r="AY184" i="234"/>
  <c r="AZ184" i="234" s="1"/>
  <c r="AV186" i="234"/>
  <c r="AY200" i="234"/>
  <c r="AZ200" i="234" s="1"/>
  <c r="AV202" i="234"/>
  <c r="AY2" i="234"/>
  <c r="AV20" i="234"/>
  <c r="AV36" i="234"/>
  <c r="AH49" i="234"/>
  <c r="AV59" i="234"/>
  <c r="AV75" i="234"/>
  <c r="AV98" i="234"/>
  <c r="AV114" i="234"/>
  <c r="AV153" i="234"/>
  <c r="AV169" i="234"/>
  <c r="AV192" i="234"/>
  <c r="AV208" i="234"/>
  <c r="AV65" i="234"/>
  <c r="AV81" i="234"/>
  <c r="AV104" i="234"/>
  <c r="AV120" i="234"/>
  <c r="AV143" i="234"/>
  <c r="AV159" i="234"/>
  <c r="AV198" i="234"/>
  <c r="AV16" i="234"/>
  <c r="AV32" i="234"/>
  <c r="AV55" i="234"/>
  <c r="AV71" i="234"/>
  <c r="AV110" i="234"/>
  <c r="AV126" i="234"/>
  <c r="AV149" i="234"/>
  <c r="AV165" i="234"/>
  <c r="AV188" i="234"/>
  <c r="AY40" i="233"/>
  <c r="AZ40" i="233" s="1"/>
  <c r="BA40" i="233"/>
  <c r="AY147" i="233"/>
  <c r="AZ147" i="233" s="1"/>
  <c r="BA147" i="233"/>
  <c r="B88" i="233"/>
  <c r="B131" i="233"/>
  <c r="B174" i="233"/>
  <c r="BA12" i="233"/>
  <c r="AY12" i="233"/>
  <c r="AZ12" i="233" s="1"/>
  <c r="BA18" i="233"/>
  <c r="B45" i="233"/>
  <c r="BA55" i="233"/>
  <c r="AY55" i="233"/>
  <c r="AZ55" i="233" s="1"/>
  <c r="BA83" i="233"/>
  <c r="AY83" i="233"/>
  <c r="AZ83" i="233" s="1"/>
  <c r="BA126" i="233"/>
  <c r="AY126" i="233"/>
  <c r="AZ126" i="233" s="1"/>
  <c r="AY108" i="233"/>
  <c r="AZ108" i="233" s="1"/>
  <c r="BA108" i="233"/>
  <c r="BA165" i="233"/>
  <c r="AY165" i="233"/>
  <c r="AZ165" i="233" s="1"/>
  <c r="AY30" i="233"/>
  <c r="AZ30" i="233" s="1"/>
  <c r="AY59" i="233"/>
  <c r="AZ59" i="233" s="1"/>
  <c r="BA63" i="233"/>
  <c r="BA67" i="233"/>
  <c r="AY67" i="233"/>
  <c r="AZ67" i="233" s="1"/>
  <c r="BA79" i="233"/>
  <c r="AY153" i="233"/>
  <c r="AZ153" i="233" s="1"/>
  <c r="BA184" i="233"/>
  <c r="AY184" i="233"/>
  <c r="AZ184" i="233" s="1"/>
  <c r="AY202" i="233"/>
  <c r="AZ202" i="233" s="1"/>
  <c r="BA202" i="233"/>
  <c r="BA145" i="233"/>
  <c r="AY145" i="233"/>
  <c r="AZ145" i="233" s="1"/>
  <c r="AY163" i="233"/>
  <c r="AZ163" i="233" s="1"/>
  <c r="BA163" i="233"/>
  <c r="BA106" i="233"/>
  <c r="AY106" i="233"/>
  <c r="AZ106" i="233" s="1"/>
  <c r="BA57" i="233"/>
  <c r="AY69" i="233"/>
  <c r="AZ69" i="233" s="1"/>
  <c r="BA102" i="233"/>
  <c r="AY124" i="233"/>
  <c r="AZ124" i="233" s="1"/>
  <c r="BA124" i="233"/>
  <c r="BA141" i="233"/>
  <c r="BA188" i="233"/>
  <c r="AY188" i="233"/>
  <c r="AZ188" i="233" s="1"/>
  <c r="BA71" i="233"/>
  <c r="AY71" i="233"/>
  <c r="AZ71" i="233" s="1"/>
  <c r="BA32" i="233"/>
  <c r="AY32" i="233"/>
  <c r="AZ32" i="233" s="1"/>
  <c r="BA110" i="233"/>
  <c r="AY110" i="233"/>
  <c r="AZ110" i="233" s="1"/>
  <c r="BA149" i="233"/>
  <c r="AY149" i="233"/>
  <c r="AZ149" i="233" s="1"/>
  <c r="BA200" i="233"/>
  <c r="AY200" i="233"/>
  <c r="AZ200" i="233" s="1"/>
  <c r="BA28" i="233"/>
  <c r="AY28" i="233"/>
  <c r="AZ28" i="233" s="1"/>
  <c r="AY14" i="233"/>
  <c r="AZ14" i="233" s="1"/>
  <c r="BA16" i="233"/>
  <c r="AY16" i="233"/>
  <c r="AZ16" i="233" s="1"/>
  <c r="BA26" i="233"/>
  <c r="AY36" i="233"/>
  <c r="AZ36" i="233" s="1"/>
  <c r="BA161" i="233"/>
  <c r="AY161" i="233"/>
  <c r="AZ161" i="233" s="1"/>
  <c r="BA196" i="233"/>
  <c r="BA210" i="233"/>
  <c r="AY210" i="233"/>
  <c r="AZ210" i="233" s="1"/>
  <c r="BA122" i="233"/>
  <c r="AY122" i="233"/>
  <c r="AZ122" i="233" s="1"/>
  <c r="AY186" i="233"/>
  <c r="AZ186" i="233" s="1"/>
  <c r="BA186" i="233"/>
  <c r="BA204" i="233"/>
  <c r="AY204" i="233"/>
  <c r="AZ204" i="233" s="1"/>
  <c r="AV12" i="233"/>
  <c r="AV28" i="233"/>
  <c r="H45" i="233"/>
  <c r="AV67" i="233"/>
  <c r="AY81" i="233"/>
  <c r="AZ81" i="233" s="1"/>
  <c r="AV83" i="233"/>
  <c r="AY104" i="233"/>
  <c r="AZ104" i="233" s="1"/>
  <c r="AV106" i="233"/>
  <c r="AY120" i="233"/>
  <c r="AZ120" i="233" s="1"/>
  <c r="AV122" i="233"/>
  <c r="AH135" i="233"/>
  <c r="AY143" i="233"/>
  <c r="AZ143" i="233" s="1"/>
  <c r="AV145" i="233"/>
  <c r="AY159" i="233"/>
  <c r="AZ159" i="233" s="1"/>
  <c r="AV161" i="233"/>
  <c r="AV184" i="233"/>
  <c r="AY198" i="233"/>
  <c r="AZ198" i="233" s="1"/>
  <c r="AV200" i="233"/>
  <c r="AV18" i="233"/>
  <c r="AV34" i="233"/>
  <c r="AV57" i="233"/>
  <c r="AV73" i="233"/>
  <c r="AV112" i="233"/>
  <c r="AH133" i="233"/>
  <c r="AV151" i="233"/>
  <c r="AV167" i="233"/>
  <c r="AV190" i="233"/>
  <c r="AV206" i="233"/>
  <c r="AV79" i="233"/>
  <c r="AV102" i="233"/>
  <c r="AV118" i="233"/>
  <c r="AV141" i="233"/>
  <c r="AV157" i="233"/>
  <c r="H174" i="233"/>
  <c r="AV196" i="233"/>
  <c r="AV212" i="233"/>
  <c r="AV14" i="233"/>
  <c r="AV30" i="233"/>
  <c r="AV69" i="233"/>
  <c r="AH90" i="233"/>
  <c r="AV108" i="233"/>
  <c r="AV124" i="233"/>
  <c r="AV147" i="233"/>
  <c r="AV163" i="233"/>
  <c r="AV186" i="233"/>
  <c r="AV202" i="233"/>
  <c r="AY2" i="233"/>
  <c r="AV20" i="233"/>
  <c r="AV36" i="233"/>
  <c r="AH49" i="233"/>
  <c r="AV59" i="233"/>
  <c r="AY73" i="233"/>
  <c r="AZ73" i="233" s="1"/>
  <c r="AV75" i="233"/>
  <c r="AV98" i="233"/>
  <c r="AY112" i="233"/>
  <c r="AZ112" i="233" s="1"/>
  <c r="AV114" i="233"/>
  <c r="AY151" i="233"/>
  <c r="AZ151" i="233" s="1"/>
  <c r="AV153" i="233"/>
  <c r="AY167" i="233"/>
  <c r="AZ167" i="233" s="1"/>
  <c r="AV169" i="233"/>
  <c r="AY190" i="233"/>
  <c r="AZ190" i="233" s="1"/>
  <c r="AV192" i="233"/>
  <c r="AY206" i="233"/>
  <c r="AZ206" i="233" s="1"/>
  <c r="AV208" i="233"/>
  <c r="AV26" i="233"/>
  <c r="AV65" i="233"/>
  <c r="AV81" i="233"/>
  <c r="AV104" i="233"/>
  <c r="AV120" i="233"/>
  <c r="AV143" i="233"/>
  <c r="AV159" i="233"/>
  <c r="AV198" i="233"/>
  <c r="AV110" i="233"/>
  <c r="AV126" i="233"/>
  <c r="AV149" i="233"/>
  <c r="AV165" i="233"/>
  <c r="AV188" i="233"/>
  <c r="BA65" i="232"/>
  <c r="AY65" i="232"/>
  <c r="AZ65" i="232" s="1"/>
  <c r="B88" i="232"/>
  <c r="B131" i="232"/>
  <c r="B174" i="232"/>
  <c r="BA81" i="232"/>
  <c r="AY81" i="232"/>
  <c r="AZ81" i="232" s="1"/>
  <c r="AY163" i="232"/>
  <c r="AZ163" i="232" s="1"/>
  <c r="BA163" i="232"/>
  <c r="BA190" i="232"/>
  <c r="AY190" i="232"/>
  <c r="AZ190" i="232" s="1"/>
  <c r="H88" i="232"/>
  <c r="H131" i="232"/>
  <c r="H174" i="232"/>
  <c r="H45" i="232"/>
  <c r="AY20" i="232"/>
  <c r="AZ20" i="232" s="1"/>
  <c r="BA26" i="232"/>
  <c r="AY26" i="232"/>
  <c r="AZ26" i="232" s="1"/>
  <c r="BA32" i="232"/>
  <c r="BA57" i="232"/>
  <c r="AY57" i="232"/>
  <c r="AZ57" i="232" s="1"/>
  <c r="AY59" i="232"/>
  <c r="AZ59" i="232" s="1"/>
  <c r="AY69" i="232"/>
  <c r="AZ69" i="232" s="1"/>
  <c r="BA69" i="232"/>
  <c r="AY98" i="232"/>
  <c r="AZ98" i="232" s="1"/>
  <c r="AY108" i="232"/>
  <c r="AZ108" i="232" s="1"/>
  <c r="BA108" i="232"/>
  <c r="BA151" i="232"/>
  <c r="AY151" i="232"/>
  <c r="AZ151" i="232" s="1"/>
  <c r="AY153" i="232"/>
  <c r="AZ153" i="232" s="1"/>
  <c r="AV204" i="232"/>
  <c r="AV188" i="232"/>
  <c r="AV165" i="232"/>
  <c r="AV149" i="232"/>
  <c r="AV126" i="232"/>
  <c r="AV110" i="232"/>
  <c r="AV71" i="232"/>
  <c r="AV55" i="232"/>
  <c r="AV32" i="232"/>
  <c r="AV16" i="232"/>
  <c r="AV198" i="232"/>
  <c r="AV159" i="232"/>
  <c r="AV143" i="232"/>
  <c r="AV120" i="232"/>
  <c r="AV104" i="232"/>
  <c r="AV81" i="232"/>
  <c r="AV65" i="232"/>
  <c r="AV208" i="232"/>
  <c r="AV192" i="232"/>
  <c r="AV169" i="232"/>
  <c r="AV153" i="232"/>
  <c r="AV114" i="232"/>
  <c r="AV98" i="232"/>
  <c r="AV75" i="232"/>
  <c r="AV59" i="232"/>
  <c r="AV36" i="232"/>
  <c r="AV20" i="232"/>
  <c r="AV202" i="232"/>
  <c r="AV186" i="232"/>
  <c r="AV163" i="232"/>
  <c r="AV147" i="232"/>
  <c r="AV124" i="232"/>
  <c r="AV108" i="232"/>
  <c r="AV69" i="232"/>
  <c r="AV212" i="232"/>
  <c r="AV196" i="232"/>
  <c r="AV157" i="232"/>
  <c r="AV141" i="232"/>
  <c r="AV118" i="232"/>
  <c r="AV102" i="232"/>
  <c r="AV79" i="232"/>
  <c r="AV63" i="232"/>
  <c r="AV40" i="232"/>
  <c r="AV24" i="232"/>
  <c r="AV206" i="232"/>
  <c r="AV190" i="232"/>
  <c r="AV167" i="232"/>
  <c r="AV151" i="232"/>
  <c r="AV112" i="232"/>
  <c r="AV73" i="232"/>
  <c r="AV57" i="232"/>
  <c r="AV34" i="232"/>
  <c r="AV18" i="232"/>
  <c r="AV200" i="232"/>
  <c r="AV184" i="232"/>
  <c r="AV161" i="232"/>
  <c r="AV145" i="232"/>
  <c r="AV122" i="232"/>
  <c r="AV106" i="232"/>
  <c r="AV83" i="232"/>
  <c r="AV67" i="232"/>
  <c r="AV28" i="232"/>
  <c r="AV12" i="232"/>
  <c r="AY14" i="232"/>
  <c r="AZ14" i="232" s="1"/>
  <c r="BA14" i="232"/>
  <c r="AY124" i="232"/>
  <c r="AZ124" i="232" s="1"/>
  <c r="BA124" i="232"/>
  <c r="BA167" i="232"/>
  <c r="AY167" i="232"/>
  <c r="AZ167" i="232" s="1"/>
  <c r="AY169" i="232"/>
  <c r="AZ169" i="232" s="1"/>
  <c r="BA194" i="232"/>
  <c r="AY194" i="232"/>
  <c r="AZ194" i="232" s="1"/>
  <c r="AY202" i="232"/>
  <c r="AZ202" i="232" s="1"/>
  <c r="BA202" i="232"/>
  <c r="BA38" i="232"/>
  <c r="AY38" i="232"/>
  <c r="AZ38" i="232" s="1"/>
  <c r="AV30" i="232"/>
  <c r="B45" i="232"/>
  <c r="BA120" i="232"/>
  <c r="AY120" i="232"/>
  <c r="AZ120" i="232" s="1"/>
  <c r="BA22" i="232"/>
  <c r="AY22" i="232"/>
  <c r="AZ22" i="232" s="1"/>
  <c r="BA73" i="232"/>
  <c r="AY73" i="232"/>
  <c r="AZ73" i="232" s="1"/>
  <c r="AY75" i="232"/>
  <c r="AZ75" i="232" s="1"/>
  <c r="BA112" i="232"/>
  <c r="AY112" i="232"/>
  <c r="AZ112" i="232" s="1"/>
  <c r="AY114" i="232"/>
  <c r="AZ114" i="232" s="1"/>
  <c r="BA141" i="232"/>
  <c r="BA155" i="232"/>
  <c r="AY155" i="232"/>
  <c r="AZ155" i="232" s="1"/>
  <c r="AV194" i="232"/>
  <c r="BA196" i="232"/>
  <c r="AV77" i="232"/>
  <c r="AV14" i="232"/>
  <c r="AV26" i="232"/>
  <c r="BA34" i="232"/>
  <c r="AY34" i="232"/>
  <c r="AZ34" i="232" s="1"/>
  <c r="BA61" i="232"/>
  <c r="AY61" i="232"/>
  <c r="AZ61" i="232" s="1"/>
  <c r="BA100" i="232"/>
  <c r="AY100" i="232"/>
  <c r="AZ100" i="232" s="1"/>
  <c r="AY2" i="232"/>
  <c r="AY36" i="232"/>
  <c r="AZ36" i="232" s="1"/>
  <c r="AV61" i="232"/>
  <c r="BA63" i="232"/>
  <c r="AV100" i="232"/>
  <c r="AV155" i="232"/>
  <c r="BA206" i="232"/>
  <c r="AY206" i="232"/>
  <c r="AZ206" i="232" s="1"/>
  <c r="BA77" i="232"/>
  <c r="AY77" i="232"/>
  <c r="AZ77" i="232" s="1"/>
  <c r="BA116" i="232"/>
  <c r="AY116" i="232"/>
  <c r="AZ116" i="232" s="1"/>
  <c r="BA143" i="232"/>
  <c r="AY143" i="232"/>
  <c r="AZ143" i="232" s="1"/>
  <c r="AV22" i="232"/>
  <c r="BA104" i="232"/>
  <c r="AY104" i="232"/>
  <c r="AZ104" i="232" s="1"/>
  <c r="AV116" i="232"/>
  <c r="BA159" i="232"/>
  <c r="AY159" i="232"/>
  <c r="AZ159" i="232" s="1"/>
  <c r="AY186" i="232"/>
  <c r="AZ186" i="232" s="1"/>
  <c r="BA186" i="232"/>
  <c r="BA210" i="232"/>
  <c r="AY210" i="232"/>
  <c r="AZ210" i="232" s="1"/>
  <c r="BA18" i="232"/>
  <c r="AY18" i="232"/>
  <c r="AZ18" i="232" s="1"/>
  <c r="AY30" i="232"/>
  <c r="AZ30" i="232" s="1"/>
  <c r="BA30" i="232"/>
  <c r="AV38" i="232"/>
  <c r="AY147" i="232"/>
  <c r="AZ147" i="232" s="1"/>
  <c r="BA147" i="232"/>
  <c r="AV210" i="232"/>
  <c r="AH135" i="232"/>
  <c r="AY55" i="232"/>
  <c r="AZ55" i="232" s="1"/>
  <c r="AY71" i="232"/>
  <c r="AZ71" i="232" s="1"/>
  <c r="AY110" i="232"/>
  <c r="AZ110" i="232" s="1"/>
  <c r="AY126" i="232"/>
  <c r="AZ126" i="232" s="1"/>
  <c r="AH133" i="232"/>
  <c r="AY149" i="232"/>
  <c r="AZ149" i="232" s="1"/>
  <c r="AY165" i="232"/>
  <c r="AZ165" i="232" s="1"/>
  <c r="AY188" i="232"/>
  <c r="AZ188" i="232" s="1"/>
  <c r="AY204" i="232"/>
  <c r="AZ204" i="232" s="1"/>
  <c r="AH92" i="232"/>
  <c r="AH90" i="232"/>
  <c r="AY122" i="232"/>
  <c r="AZ122" i="232" s="1"/>
  <c r="AY145" i="232"/>
  <c r="AZ145" i="232" s="1"/>
  <c r="AY161" i="232"/>
  <c r="AZ161" i="232" s="1"/>
  <c r="AH49" i="232"/>
  <c r="Z83" i="168"/>
  <c r="AC83" i="168" s="1"/>
  <c r="D83" i="168"/>
  <c r="Z81" i="168"/>
  <c r="AC81" i="168" s="1"/>
  <c r="D81" i="168"/>
  <c r="Z79" i="168"/>
  <c r="AC79" i="168" s="1"/>
  <c r="D79" i="168"/>
  <c r="AC77" i="168"/>
  <c r="Z77" i="168"/>
  <c r="D77" i="168"/>
  <c r="AC75" i="168"/>
  <c r="Z75" i="168"/>
  <c r="D75" i="168"/>
  <c r="Z73" i="168"/>
  <c r="AC73" i="168" s="1"/>
  <c r="D73" i="168"/>
  <c r="Z71" i="168"/>
  <c r="AC71" i="168" s="1"/>
  <c r="D71" i="168"/>
  <c r="Z69" i="168"/>
  <c r="AC69" i="168" s="1"/>
  <c r="D69" i="168"/>
  <c r="Z67" i="168"/>
  <c r="AC67" i="168" s="1"/>
  <c r="D67" i="168"/>
  <c r="Z65" i="168"/>
  <c r="AC65" i="168" s="1"/>
  <c r="D65" i="168"/>
  <c r="Z63" i="168"/>
  <c r="AC63" i="168" s="1"/>
  <c r="D63" i="168"/>
  <c r="AC61" i="168"/>
  <c r="Z61" i="168"/>
  <c r="D61" i="168"/>
  <c r="Z59" i="168"/>
  <c r="AC59" i="168" s="1"/>
  <c r="D59" i="168"/>
  <c r="Z57" i="168"/>
  <c r="AC57" i="168" s="1"/>
  <c r="D57" i="168"/>
  <c r="Z55" i="168"/>
  <c r="AC55" i="168" s="1"/>
  <c r="Z169" i="168"/>
  <c r="AC169" i="168" s="1"/>
  <c r="D169" i="168"/>
  <c r="Z167" i="168"/>
  <c r="AC167" i="168" s="1"/>
  <c r="D167" i="168"/>
  <c r="Z165" i="168"/>
  <c r="AC165" i="168" s="1"/>
  <c r="D165" i="168"/>
  <c r="AC163" i="168"/>
  <c r="Z163" i="168"/>
  <c r="D163" i="168"/>
  <c r="Z161" i="168"/>
  <c r="AC161" i="168" s="1"/>
  <c r="D161" i="168"/>
  <c r="Z159" i="168"/>
  <c r="AC159" i="168" s="1"/>
  <c r="D159" i="168"/>
  <c r="Z157" i="168"/>
  <c r="AC157" i="168" s="1"/>
  <c r="D157" i="168"/>
  <c r="AC155" i="168"/>
  <c r="Z155" i="168"/>
  <c r="D155" i="168"/>
  <c r="Z153" i="168"/>
  <c r="AC153" i="168" s="1"/>
  <c r="D153" i="168"/>
  <c r="Z151" i="168"/>
  <c r="AC151" i="168" s="1"/>
  <c r="D151" i="168"/>
  <c r="Z149" i="168"/>
  <c r="AC149" i="168" s="1"/>
  <c r="D149" i="168"/>
  <c r="Z147" i="168"/>
  <c r="AC147" i="168" s="1"/>
  <c r="D147" i="168"/>
  <c r="Z145" i="168"/>
  <c r="AC145" i="168" s="1"/>
  <c r="D145" i="168"/>
  <c r="Z143" i="168"/>
  <c r="AC143" i="168" s="1"/>
  <c r="D143" i="168"/>
  <c r="Z141" i="168"/>
  <c r="AC141" i="168" s="1"/>
  <c r="D141" i="168"/>
  <c r="Z126" i="168"/>
  <c r="AC126" i="168" s="1"/>
  <c r="D126" i="168"/>
  <c r="Z124" i="168"/>
  <c r="AC124" i="168" s="1"/>
  <c r="D124" i="168"/>
  <c r="Z122" i="168"/>
  <c r="AC122" i="168" s="1"/>
  <c r="D122" i="168"/>
  <c r="AC120" i="168"/>
  <c r="Z120" i="168"/>
  <c r="D120" i="168"/>
  <c r="Z118" i="168"/>
  <c r="AC118" i="168" s="1"/>
  <c r="D118" i="168"/>
  <c r="Z116" i="168"/>
  <c r="AC116" i="168" s="1"/>
  <c r="D116" i="168"/>
  <c r="Z114" i="168"/>
  <c r="AC114" i="168" s="1"/>
  <c r="D114" i="168"/>
  <c r="Z112" i="168"/>
  <c r="AC112" i="168" s="1"/>
  <c r="D112" i="168"/>
  <c r="Z110" i="168"/>
  <c r="AC110" i="168" s="1"/>
  <c r="D110" i="168"/>
  <c r="Z108" i="168"/>
  <c r="AC108" i="168" s="1"/>
  <c r="D108" i="168"/>
  <c r="Z106" i="168"/>
  <c r="AC106" i="168" s="1"/>
  <c r="D106" i="168"/>
  <c r="Z104" i="168"/>
  <c r="AC104" i="168" s="1"/>
  <c r="D104" i="168"/>
  <c r="Z102" i="168"/>
  <c r="AC102" i="168" s="1"/>
  <c r="Z100" i="168"/>
  <c r="AC100" i="168" s="1"/>
  <c r="D100" i="168"/>
  <c r="Z98" i="168"/>
  <c r="AC98" i="168" s="1"/>
  <c r="D98" i="168"/>
  <c r="Z212" i="168"/>
  <c r="AC212" i="168" s="1"/>
  <c r="D212" i="168"/>
  <c r="Z210" i="168"/>
  <c r="AC210" i="168" s="1"/>
  <c r="D210" i="168"/>
  <c r="Z208" i="168"/>
  <c r="AC208" i="168" s="1"/>
  <c r="D208" i="168"/>
  <c r="Z206" i="168"/>
  <c r="AC206" i="168" s="1"/>
  <c r="D206" i="168"/>
  <c r="Z204" i="168"/>
  <c r="AC204" i="168" s="1"/>
  <c r="D204" i="168"/>
  <c r="Z202" i="168"/>
  <c r="AC202" i="168" s="1"/>
  <c r="D202" i="168"/>
  <c r="Z200" i="168"/>
  <c r="AC200" i="168" s="1"/>
  <c r="D200" i="168"/>
  <c r="Z198" i="168"/>
  <c r="AC198" i="168" s="1"/>
  <c r="D198" i="168"/>
  <c r="Z196" i="168"/>
  <c r="AC196" i="168" s="1"/>
  <c r="D196" i="168"/>
  <c r="Z194" i="168"/>
  <c r="AC194" i="168" s="1"/>
  <c r="D194" i="168"/>
  <c r="Z192" i="168"/>
  <c r="AC192" i="168" s="1"/>
  <c r="D192" i="168"/>
  <c r="AC190" i="168"/>
  <c r="Z190" i="168"/>
  <c r="D190" i="168"/>
  <c r="Z188" i="168"/>
  <c r="AC188" i="168" s="1"/>
  <c r="D188" i="168"/>
  <c r="Z186" i="168"/>
  <c r="AC186" i="168" s="1"/>
  <c r="D186" i="168"/>
  <c r="Z184" i="168"/>
  <c r="AC184" i="168" s="1"/>
  <c r="D184" i="168"/>
  <c r="AV5" i="240" l="1"/>
  <c r="K7" i="240"/>
  <c r="AB5" i="240"/>
  <c r="F3" i="240"/>
  <c r="AY8" i="240"/>
  <c r="U4" i="240" s="1"/>
  <c r="F5" i="240"/>
  <c r="AV8" i="240"/>
  <c r="U3" i="240" s="1"/>
  <c r="AY5" i="240"/>
  <c r="AE3" i="240"/>
  <c r="AV5" i="239"/>
  <c r="AY8" i="239"/>
  <c r="U4" i="239" s="1"/>
  <c r="F5" i="239"/>
  <c r="AY5" i="239"/>
  <c r="AB5" i="239"/>
  <c r="AV8" i="239"/>
  <c r="U3" i="239" s="1"/>
  <c r="AE3" i="239"/>
  <c r="F3" i="239"/>
  <c r="K7" i="239"/>
  <c r="AV5" i="238"/>
  <c r="K7" i="238"/>
  <c r="AB5" i="238"/>
  <c r="F3" i="238"/>
  <c r="AY8" i="238"/>
  <c r="U4" i="238" s="1"/>
  <c r="F5" i="238"/>
  <c r="AV8" i="238"/>
  <c r="U3" i="238" s="1"/>
  <c r="AY5" i="238"/>
  <c r="AE3" i="238"/>
  <c r="AV5" i="237"/>
  <c r="K7" i="237"/>
  <c r="AB5" i="237"/>
  <c r="F3" i="237"/>
  <c r="AY8" i="237"/>
  <c r="U4" i="237" s="1"/>
  <c r="F5" i="237"/>
  <c r="AY5" i="237"/>
  <c r="AE3" i="237"/>
  <c r="AV8" i="237"/>
  <c r="U3" i="237" s="1"/>
  <c r="AV5" i="236"/>
  <c r="K7" i="236"/>
  <c r="AB5" i="236"/>
  <c r="F3" i="236"/>
  <c r="AY8" i="236"/>
  <c r="U4" i="236" s="1"/>
  <c r="F5" i="236"/>
  <c r="AV8" i="236"/>
  <c r="U3" i="236" s="1"/>
  <c r="AY5" i="236"/>
  <c r="AE3" i="236"/>
  <c r="AV5" i="235"/>
  <c r="AY8" i="235"/>
  <c r="U4" i="235" s="1"/>
  <c r="F5" i="235"/>
  <c r="AV8" i="235"/>
  <c r="U3" i="235" s="1"/>
  <c r="K7" i="235"/>
  <c r="AE3" i="235"/>
  <c r="AB5" i="235"/>
  <c r="F3" i="235"/>
  <c r="AY5" i="235"/>
  <c r="AV5" i="234"/>
  <c r="AV8" i="234"/>
  <c r="U3" i="234" s="1"/>
  <c r="K7" i="234"/>
  <c r="F3" i="234"/>
  <c r="AY5" i="234"/>
  <c r="AB5" i="234"/>
  <c r="F5" i="234"/>
  <c r="AY8" i="234"/>
  <c r="U4" i="234" s="1"/>
  <c r="AE3" i="234"/>
  <c r="K7" i="233"/>
  <c r="AB5" i="233"/>
  <c r="F3" i="233"/>
  <c r="AV8" i="233"/>
  <c r="U3" i="233" s="1"/>
  <c r="AE3" i="233"/>
  <c r="AY8" i="233"/>
  <c r="U4" i="233" s="1"/>
  <c r="AY5" i="233"/>
  <c r="F5" i="233"/>
  <c r="AV5" i="233"/>
  <c r="AV5" i="232"/>
  <c r="AY8" i="232"/>
  <c r="U4" i="232" s="1"/>
  <c r="F5" i="232"/>
  <c r="AV8" i="232"/>
  <c r="U3" i="232" s="1"/>
  <c r="K7" i="232"/>
  <c r="AE3" i="232"/>
  <c r="F3" i="232"/>
  <c r="AY5" i="232"/>
  <c r="AB5" i="232"/>
  <c r="U6" i="36"/>
  <c r="M6" i="36"/>
  <c r="R7" i="240" l="1"/>
  <c r="W7" i="240"/>
  <c r="AB7" i="240"/>
  <c r="F48" i="240"/>
  <c r="F91" i="240"/>
  <c r="F177" i="240"/>
  <c r="F134" i="240"/>
  <c r="U176" i="240"/>
  <c r="U47" i="240"/>
  <c r="U90" i="240"/>
  <c r="U133" i="240"/>
  <c r="U132" i="240"/>
  <c r="U175" i="240"/>
  <c r="U46" i="240"/>
  <c r="U89" i="240"/>
  <c r="F132" i="240"/>
  <c r="F175" i="240"/>
  <c r="F46" i="240"/>
  <c r="F89" i="240"/>
  <c r="AB134" i="240"/>
  <c r="AB177" i="240"/>
  <c r="AB48" i="240"/>
  <c r="AB91" i="240"/>
  <c r="K50" i="240"/>
  <c r="K93" i="240"/>
  <c r="K136" i="240"/>
  <c r="BC5" i="240"/>
  <c r="K179" i="240"/>
  <c r="AE175" i="240"/>
  <c r="AE46" i="240"/>
  <c r="AE89" i="240"/>
  <c r="AE132" i="240"/>
  <c r="Q5" i="240"/>
  <c r="Q6" i="240"/>
  <c r="L5" i="240"/>
  <c r="L6" i="240"/>
  <c r="BB5" i="240"/>
  <c r="F48" i="239"/>
  <c r="F91" i="239"/>
  <c r="F134" i="239"/>
  <c r="F177" i="239"/>
  <c r="U176" i="239"/>
  <c r="U47" i="239"/>
  <c r="U90" i="239"/>
  <c r="U133" i="239"/>
  <c r="K93" i="239"/>
  <c r="K136" i="239"/>
  <c r="K50" i="239"/>
  <c r="BC5" i="239"/>
  <c r="K179" i="239"/>
  <c r="Q5" i="239"/>
  <c r="Q6" i="239"/>
  <c r="L5" i="239"/>
  <c r="L6" i="239"/>
  <c r="BB5" i="239"/>
  <c r="F132" i="239"/>
  <c r="F175" i="239"/>
  <c r="F89" i="239"/>
  <c r="F46" i="239"/>
  <c r="AE175" i="239"/>
  <c r="AE46" i="239"/>
  <c r="AE89" i="239"/>
  <c r="AE132" i="239"/>
  <c r="U132" i="239"/>
  <c r="U175" i="239"/>
  <c r="U46" i="239"/>
  <c r="U89" i="239"/>
  <c r="AB134" i="239"/>
  <c r="AB177" i="239"/>
  <c r="AB48" i="239"/>
  <c r="AB91" i="239"/>
  <c r="R7" i="239"/>
  <c r="AB7" i="239"/>
  <c r="W7" i="239"/>
  <c r="AB134" i="238"/>
  <c r="AB177" i="238"/>
  <c r="AB48" i="238"/>
  <c r="AB91" i="238"/>
  <c r="K50" i="238"/>
  <c r="K93" i="238"/>
  <c r="K136" i="238"/>
  <c r="BC5" i="238"/>
  <c r="K179" i="238"/>
  <c r="AE175" i="238"/>
  <c r="AE46" i="238"/>
  <c r="AE89" i="238"/>
  <c r="AE132" i="238"/>
  <c r="Q5" i="238"/>
  <c r="Q6" i="238"/>
  <c r="L5" i="238"/>
  <c r="L6" i="238"/>
  <c r="BB5" i="238"/>
  <c r="R7" i="238"/>
  <c r="AB7" i="238"/>
  <c r="W7" i="238"/>
  <c r="U132" i="238"/>
  <c r="U175" i="238"/>
  <c r="U46" i="238"/>
  <c r="U89" i="238"/>
  <c r="F48" i="238"/>
  <c r="F91" i="238"/>
  <c r="F134" i="238"/>
  <c r="F177" i="238"/>
  <c r="U176" i="238"/>
  <c r="U47" i="238"/>
  <c r="U90" i="238"/>
  <c r="U133" i="238"/>
  <c r="F132" i="238"/>
  <c r="F175" i="238"/>
  <c r="F46" i="238"/>
  <c r="F89" i="238"/>
  <c r="AB134" i="237"/>
  <c r="AB177" i="237"/>
  <c r="AB91" i="237"/>
  <c r="AB48" i="237"/>
  <c r="K50" i="237"/>
  <c r="K93" i="237"/>
  <c r="K136" i="237"/>
  <c r="K179" i="237"/>
  <c r="BC5" i="237"/>
  <c r="U132" i="237"/>
  <c r="U175" i="237"/>
  <c r="U46" i="237"/>
  <c r="U89" i="237"/>
  <c r="Q6" i="237"/>
  <c r="L5" i="237"/>
  <c r="L6" i="237"/>
  <c r="BB5" i="237"/>
  <c r="Q5" i="237"/>
  <c r="AE175" i="237"/>
  <c r="AE46" i="237"/>
  <c r="AE89" i="237"/>
  <c r="AE132" i="237"/>
  <c r="R7" i="237"/>
  <c r="AB7" i="237"/>
  <c r="W7" i="237"/>
  <c r="F48" i="237"/>
  <c r="F91" i="237"/>
  <c r="F134" i="237"/>
  <c r="F177" i="237"/>
  <c r="U176" i="237"/>
  <c r="U47" i="237"/>
  <c r="U90" i="237"/>
  <c r="U133" i="237"/>
  <c r="F132" i="237"/>
  <c r="F175" i="237"/>
  <c r="F89" i="237"/>
  <c r="F46" i="237"/>
  <c r="R7" i="236"/>
  <c r="AB7" i="236"/>
  <c r="W7" i="236"/>
  <c r="F48" i="236"/>
  <c r="F91" i="236"/>
  <c r="F134" i="236"/>
  <c r="F177" i="236"/>
  <c r="U176" i="236"/>
  <c r="U47" i="236"/>
  <c r="U90" i="236"/>
  <c r="U133" i="236"/>
  <c r="U132" i="236"/>
  <c r="U175" i="236"/>
  <c r="U46" i="236"/>
  <c r="U89" i="236"/>
  <c r="F132" i="236"/>
  <c r="F175" i="236"/>
  <c r="F46" i="236"/>
  <c r="F89" i="236"/>
  <c r="K50" i="236"/>
  <c r="K93" i="236"/>
  <c r="K136" i="236"/>
  <c r="BC5" i="236"/>
  <c r="K179" i="236"/>
  <c r="AB134" i="236"/>
  <c r="AB177" i="236"/>
  <c r="AB48" i="236"/>
  <c r="AB91" i="236"/>
  <c r="AE175" i="236"/>
  <c r="AE46" i="236"/>
  <c r="AE89" i="236"/>
  <c r="AE132" i="236"/>
  <c r="Q5" i="236"/>
  <c r="Q6" i="236"/>
  <c r="L5" i="236"/>
  <c r="L6" i="236"/>
  <c r="BB5" i="236"/>
  <c r="R7" i="235"/>
  <c r="AB7" i="235"/>
  <c r="W7" i="235"/>
  <c r="F132" i="235"/>
  <c r="F175" i="235"/>
  <c r="F46" i="235"/>
  <c r="F89" i="235"/>
  <c r="AB134" i="235"/>
  <c r="AB177" i="235"/>
  <c r="AB48" i="235"/>
  <c r="AB91" i="235"/>
  <c r="L6" i="235"/>
  <c r="BB5" i="235"/>
  <c r="Q5" i="235"/>
  <c r="L5" i="235"/>
  <c r="Q6" i="235"/>
  <c r="AE175" i="235"/>
  <c r="AE46" i="235"/>
  <c r="AE89" i="235"/>
  <c r="AE132" i="235"/>
  <c r="U132" i="235"/>
  <c r="U175" i="235"/>
  <c r="U46" i="235"/>
  <c r="U89" i="235"/>
  <c r="K50" i="235"/>
  <c r="K93" i="235"/>
  <c r="K136" i="235"/>
  <c r="K179" i="235"/>
  <c r="BC5" i="235"/>
  <c r="F48" i="235"/>
  <c r="F91" i="235"/>
  <c r="F134" i="235"/>
  <c r="F177" i="235"/>
  <c r="U176" i="235"/>
  <c r="U47" i="235"/>
  <c r="U90" i="235"/>
  <c r="U133" i="235"/>
  <c r="K93" i="234"/>
  <c r="K136" i="234"/>
  <c r="BC5" i="234"/>
  <c r="K179" i="234"/>
  <c r="K50" i="234"/>
  <c r="U132" i="234"/>
  <c r="U175" i="234"/>
  <c r="U89" i="234"/>
  <c r="U46" i="234"/>
  <c r="U176" i="234"/>
  <c r="U47" i="234"/>
  <c r="U90" i="234"/>
  <c r="U133" i="234"/>
  <c r="F48" i="234"/>
  <c r="F91" i="234"/>
  <c r="F134" i="234"/>
  <c r="F177" i="234"/>
  <c r="AB134" i="234"/>
  <c r="AB177" i="234"/>
  <c r="AB48" i="234"/>
  <c r="AB91" i="234"/>
  <c r="R7" i="234"/>
  <c r="AB7" i="234"/>
  <c r="W7" i="234"/>
  <c r="F132" i="234"/>
  <c r="F175" i="234"/>
  <c r="F46" i="234"/>
  <c r="F89" i="234"/>
  <c r="AE175" i="234"/>
  <c r="AE46" i="234"/>
  <c r="AE89" i="234"/>
  <c r="AE132" i="234"/>
  <c r="Q5" i="234"/>
  <c r="Q6" i="234"/>
  <c r="L5" i="234"/>
  <c r="BB5" i="234"/>
  <c r="L6" i="234"/>
  <c r="F91" i="233"/>
  <c r="F134" i="233"/>
  <c r="F177" i="233"/>
  <c r="F48" i="233"/>
  <c r="AB7" i="233"/>
  <c r="W7" i="233"/>
  <c r="R7" i="233"/>
  <c r="U176" i="233"/>
  <c r="U47" i="233"/>
  <c r="U90" i="233"/>
  <c r="U133" i="233"/>
  <c r="K50" i="233"/>
  <c r="K93" i="233"/>
  <c r="K136" i="233"/>
  <c r="BC5" i="233"/>
  <c r="K179" i="233"/>
  <c r="AE175" i="233"/>
  <c r="AE46" i="233"/>
  <c r="AE89" i="233"/>
  <c r="AE132" i="233"/>
  <c r="U132" i="233"/>
  <c r="U175" i="233"/>
  <c r="U89" i="233"/>
  <c r="U46" i="233"/>
  <c r="Q5" i="233"/>
  <c r="Q6" i="233"/>
  <c r="L5" i="233"/>
  <c r="BB5" i="233"/>
  <c r="L6" i="233"/>
  <c r="F132" i="233"/>
  <c r="F175" i="233"/>
  <c r="F46" i="233"/>
  <c r="F89" i="233"/>
  <c r="AB134" i="233"/>
  <c r="AB177" i="233"/>
  <c r="AB48" i="233"/>
  <c r="AB91" i="233"/>
  <c r="F48" i="232"/>
  <c r="F91" i="232"/>
  <c r="F134" i="232"/>
  <c r="F177" i="232"/>
  <c r="L6" i="232"/>
  <c r="BB5" i="232"/>
  <c r="Q6" i="232"/>
  <c r="Q5" i="232"/>
  <c r="L5" i="232"/>
  <c r="R7" i="232"/>
  <c r="AB7" i="232"/>
  <c r="W7" i="232"/>
  <c r="F132" i="232"/>
  <c r="F175" i="232"/>
  <c r="F46" i="232"/>
  <c r="F89" i="232"/>
  <c r="U176" i="232"/>
  <c r="U47" i="232"/>
  <c r="U90" i="232"/>
  <c r="U133" i="232"/>
  <c r="AE175" i="232"/>
  <c r="AE46" i="232"/>
  <c r="AE89" i="232"/>
  <c r="AE132" i="232"/>
  <c r="AB134" i="232"/>
  <c r="AB177" i="232"/>
  <c r="AB48" i="232"/>
  <c r="AB91" i="232"/>
  <c r="K50" i="232"/>
  <c r="K93" i="232"/>
  <c r="K136" i="232"/>
  <c r="BC5" i="232"/>
  <c r="K179" i="232"/>
  <c r="U132" i="232"/>
  <c r="U175" i="232"/>
  <c r="U46" i="232"/>
  <c r="U89" i="232"/>
  <c r="I8" i="36"/>
  <c r="AF200" i="240" l="1"/>
  <c r="AJ200" i="240" s="1"/>
  <c r="AF184" i="240"/>
  <c r="AF161" i="240"/>
  <c r="AJ161" i="240" s="1"/>
  <c r="AF145" i="240"/>
  <c r="AJ145" i="240" s="1"/>
  <c r="AF122" i="240"/>
  <c r="AJ122" i="240" s="1"/>
  <c r="AF106" i="240"/>
  <c r="AJ106" i="240" s="1"/>
  <c r="AF83" i="240"/>
  <c r="AJ83" i="240" s="1"/>
  <c r="AF67" i="240"/>
  <c r="AJ67" i="240" s="1"/>
  <c r="AF28" i="240"/>
  <c r="AJ28" i="240" s="1"/>
  <c r="AF12" i="240"/>
  <c r="AF196" i="240"/>
  <c r="AJ196" i="240" s="1"/>
  <c r="AF210" i="240"/>
  <c r="AJ210" i="240" s="1"/>
  <c r="AF194" i="240"/>
  <c r="AJ194" i="240" s="1"/>
  <c r="AF155" i="240"/>
  <c r="AJ155" i="240" s="1"/>
  <c r="AF116" i="240"/>
  <c r="AJ116" i="240" s="1"/>
  <c r="AF100" i="240"/>
  <c r="AJ100" i="240" s="1"/>
  <c r="AF77" i="240"/>
  <c r="AJ77" i="240" s="1"/>
  <c r="AF61" i="240"/>
  <c r="AJ61" i="240" s="1"/>
  <c r="AF38" i="240"/>
  <c r="AJ38" i="240" s="1"/>
  <c r="AF22" i="240"/>
  <c r="AJ22" i="240" s="1"/>
  <c r="AF204" i="240"/>
  <c r="AJ204" i="240" s="1"/>
  <c r="AF188" i="240"/>
  <c r="AJ188" i="240" s="1"/>
  <c r="AF165" i="240"/>
  <c r="AJ165" i="240" s="1"/>
  <c r="AF149" i="240"/>
  <c r="AJ149" i="240" s="1"/>
  <c r="AF126" i="240"/>
  <c r="AJ126" i="240" s="1"/>
  <c r="AF110" i="240"/>
  <c r="AJ110" i="240" s="1"/>
  <c r="AF71" i="240"/>
  <c r="AJ71" i="240" s="1"/>
  <c r="AF55" i="240"/>
  <c r="AF32" i="240"/>
  <c r="AJ32" i="240" s="1"/>
  <c r="AF16" i="240"/>
  <c r="AJ16" i="240" s="1"/>
  <c r="AF198" i="240"/>
  <c r="AJ198" i="240" s="1"/>
  <c r="AF159" i="240"/>
  <c r="AJ159" i="240" s="1"/>
  <c r="AF143" i="240"/>
  <c r="AJ143" i="240" s="1"/>
  <c r="AF120" i="240"/>
  <c r="AJ120" i="240" s="1"/>
  <c r="AF104" i="240"/>
  <c r="AJ104" i="240" s="1"/>
  <c r="AF81" i="240"/>
  <c r="AJ81" i="240" s="1"/>
  <c r="AF65" i="240"/>
  <c r="AJ65" i="240" s="1"/>
  <c r="AF26" i="240"/>
  <c r="AJ26" i="240" s="1"/>
  <c r="AF212" i="240"/>
  <c r="AJ212" i="240" s="1"/>
  <c r="AF208" i="240"/>
  <c r="AJ208" i="240" s="1"/>
  <c r="AF192" i="240"/>
  <c r="AJ192" i="240" s="1"/>
  <c r="AF169" i="240"/>
  <c r="AJ169" i="240" s="1"/>
  <c r="AF153" i="240"/>
  <c r="AJ153" i="240" s="1"/>
  <c r="AF114" i="240"/>
  <c r="AJ114" i="240" s="1"/>
  <c r="AF98" i="240"/>
  <c r="AF75" i="240"/>
  <c r="AJ75" i="240" s="1"/>
  <c r="AF59" i="240"/>
  <c r="AJ59" i="240" s="1"/>
  <c r="AF36" i="240"/>
  <c r="AJ36" i="240" s="1"/>
  <c r="AF20" i="240"/>
  <c r="AJ20" i="240" s="1"/>
  <c r="AF202" i="240"/>
  <c r="AJ202" i="240" s="1"/>
  <c r="AF186" i="240"/>
  <c r="AJ186" i="240" s="1"/>
  <c r="AF163" i="240"/>
  <c r="AJ163" i="240" s="1"/>
  <c r="AF147" i="240"/>
  <c r="AJ147" i="240" s="1"/>
  <c r="AF124" i="240"/>
  <c r="AJ124" i="240" s="1"/>
  <c r="AF108" i="240"/>
  <c r="AJ108" i="240" s="1"/>
  <c r="AF69" i="240"/>
  <c r="AJ69" i="240" s="1"/>
  <c r="AF30" i="240"/>
  <c r="AJ30" i="240" s="1"/>
  <c r="AF14" i="240"/>
  <c r="AJ14" i="240" s="1"/>
  <c r="AF79" i="240"/>
  <c r="AJ79" i="240" s="1"/>
  <c r="AF34" i="240"/>
  <c r="AJ34" i="240" s="1"/>
  <c r="AF18" i="240"/>
  <c r="AJ18" i="240" s="1"/>
  <c r="AF206" i="240"/>
  <c r="AJ206" i="240" s="1"/>
  <c r="AF73" i="240"/>
  <c r="AJ73" i="240" s="1"/>
  <c r="AF63" i="240"/>
  <c r="AJ63" i="240" s="1"/>
  <c r="AF57" i="240"/>
  <c r="AJ57" i="240" s="1"/>
  <c r="AF157" i="240"/>
  <c r="AJ157" i="240" s="1"/>
  <c r="AF118" i="240"/>
  <c r="AJ118" i="240" s="1"/>
  <c r="AF102" i="240"/>
  <c r="AJ102" i="240" s="1"/>
  <c r="AF190" i="240"/>
  <c r="AJ190" i="240" s="1"/>
  <c r="AF167" i="240"/>
  <c r="AJ167" i="240" s="1"/>
  <c r="AF151" i="240"/>
  <c r="AJ151" i="240" s="1"/>
  <c r="AF141" i="240"/>
  <c r="AF112" i="240"/>
  <c r="AJ112" i="240" s="1"/>
  <c r="AF40" i="240"/>
  <c r="AJ40" i="240" s="1"/>
  <c r="AF24" i="240"/>
  <c r="AJ24" i="240" s="1"/>
  <c r="L135" i="240"/>
  <c r="L178" i="240"/>
  <c r="L49" i="240"/>
  <c r="L92" i="240"/>
  <c r="L91" i="240"/>
  <c r="L134" i="240"/>
  <c r="L177" i="240"/>
  <c r="L48" i="240"/>
  <c r="Q178" i="240"/>
  <c r="Q49" i="240"/>
  <c r="Q92" i="240"/>
  <c r="Q135" i="240"/>
  <c r="Q91" i="240"/>
  <c r="Q134" i="240"/>
  <c r="Q177" i="240"/>
  <c r="Q48" i="240"/>
  <c r="AB93" i="240"/>
  <c r="AB136" i="240"/>
  <c r="AB179" i="240"/>
  <c r="AB50" i="240"/>
  <c r="W93" i="240"/>
  <c r="W136" i="240"/>
  <c r="W179" i="240"/>
  <c r="W50" i="240"/>
  <c r="R50" i="240"/>
  <c r="R179" i="240"/>
  <c r="R93" i="240"/>
  <c r="R136" i="240"/>
  <c r="W93" i="239"/>
  <c r="W136" i="239"/>
  <c r="W179" i="239"/>
  <c r="W50" i="239"/>
  <c r="AB93" i="239"/>
  <c r="AB136" i="239"/>
  <c r="AB179" i="239"/>
  <c r="AB50" i="239"/>
  <c r="R50" i="239"/>
  <c r="R93" i="239"/>
  <c r="R136" i="239"/>
  <c r="R179" i="239"/>
  <c r="AF200" i="239"/>
  <c r="AJ200" i="239" s="1"/>
  <c r="AF184" i="239"/>
  <c r="AF161" i="239"/>
  <c r="AJ161" i="239" s="1"/>
  <c r="AF145" i="239"/>
  <c r="AJ145" i="239" s="1"/>
  <c r="AF122" i="239"/>
  <c r="AJ122" i="239" s="1"/>
  <c r="AF106" i="239"/>
  <c r="AJ106" i="239" s="1"/>
  <c r="AF83" i="239"/>
  <c r="AJ83" i="239" s="1"/>
  <c r="AF67" i="239"/>
  <c r="AJ67" i="239" s="1"/>
  <c r="AF28" i="239"/>
  <c r="AJ28" i="239" s="1"/>
  <c r="AF12" i="239"/>
  <c r="AF210" i="239"/>
  <c r="AJ210" i="239" s="1"/>
  <c r="AF194" i="239"/>
  <c r="AJ194" i="239" s="1"/>
  <c r="AF155" i="239"/>
  <c r="AJ155" i="239" s="1"/>
  <c r="AF116" i="239"/>
  <c r="AJ116" i="239" s="1"/>
  <c r="AF100" i="239"/>
  <c r="AJ100" i="239" s="1"/>
  <c r="AF204" i="239"/>
  <c r="AJ204" i="239" s="1"/>
  <c r="AF188" i="239"/>
  <c r="AJ188" i="239" s="1"/>
  <c r="AF165" i="239"/>
  <c r="AJ165" i="239" s="1"/>
  <c r="AF149" i="239"/>
  <c r="AJ149" i="239" s="1"/>
  <c r="AF126" i="239"/>
  <c r="AJ126" i="239" s="1"/>
  <c r="AF110" i="239"/>
  <c r="AJ110" i="239" s="1"/>
  <c r="AF71" i="239"/>
  <c r="AJ71" i="239" s="1"/>
  <c r="AF55" i="239"/>
  <c r="AF32" i="239"/>
  <c r="AJ32" i="239" s="1"/>
  <c r="AF16" i="239"/>
  <c r="AJ16" i="239" s="1"/>
  <c r="AF198" i="239"/>
  <c r="AJ198" i="239" s="1"/>
  <c r="AF159" i="239"/>
  <c r="AJ159" i="239" s="1"/>
  <c r="AF143" i="239"/>
  <c r="AJ143" i="239" s="1"/>
  <c r="AF120" i="239"/>
  <c r="AJ120" i="239" s="1"/>
  <c r="AF104" i="239"/>
  <c r="AJ104" i="239" s="1"/>
  <c r="AF81" i="239"/>
  <c r="AJ81" i="239" s="1"/>
  <c r="AF65" i="239"/>
  <c r="AJ65" i="239" s="1"/>
  <c r="AF26" i="239"/>
  <c r="AJ26" i="239" s="1"/>
  <c r="AF208" i="239"/>
  <c r="AJ208" i="239" s="1"/>
  <c r="AF192" i="239"/>
  <c r="AJ192" i="239" s="1"/>
  <c r="AF169" i="239"/>
  <c r="AJ169" i="239" s="1"/>
  <c r="AF153" i="239"/>
  <c r="AJ153" i="239" s="1"/>
  <c r="AF114" i="239"/>
  <c r="AJ114" i="239" s="1"/>
  <c r="AF98" i="239"/>
  <c r="AF75" i="239"/>
  <c r="AJ75" i="239" s="1"/>
  <c r="AF59" i="239"/>
  <c r="AJ59" i="239" s="1"/>
  <c r="AF36" i="239"/>
  <c r="AJ36" i="239" s="1"/>
  <c r="AF20" i="239"/>
  <c r="AJ20" i="239" s="1"/>
  <c r="AF212" i="239"/>
  <c r="AJ212" i="239" s="1"/>
  <c r="AF196" i="239"/>
  <c r="AJ196" i="239" s="1"/>
  <c r="AF157" i="239"/>
  <c r="AJ157" i="239" s="1"/>
  <c r="AF141" i="239"/>
  <c r="AF118" i="239"/>
  <c r="AJ118" i="239" s="1"/>
  <c r="AF102" i="239"/>
  <c r="AJ102" i="239" s="1"/>
  <c r="AF79" i="239"/>
  <c r="AJ79" i="239" s="1"/>
  <c r="AF63" i="239"/>
  <c r="AJ63" i="239" s="1"/>
  <c r="AF40" i="239"/>
  <c r="AJ40" i="239" s="1"/>
  <c r="AF24" i="239"/>
  <c r="AJ24" i="239" s="1"/>
  <c r="AF186" i="239"/>
  <c r="AJ186" i="239" s="1"/>
  <c r="AF151" i="239"/>
  <c r="AJ151" i="239" s="1"/>
  <c r="AF61" i="239"/>
  <c r="AJ61" i="239" s="1"/>
  <c r="AF22" i="239"/>
  <c r="AJ22" i="239" s="1"/>
  <c r="AF202" i="239"/>
  <c r="AJ202" i="239" s="1"/>
  <c r="AF167" i="239"/>
  <c r="AJ167" i="239" s="1"/>
  <c r="AF73" i="239"/>
  <c r="AJ73" i="239" s="1"/>
  <c r="AF34" i="239"/>
  <c r="AJ34" i="239" s="1"/>
  <c r="AF112" i="239"/>
  <c r="AJ112" i="239" s="1"/>
  <c r="AF14" i="239"/>
  <c r="AJ14" i="239" s="1"/>
  <c r="AF147" i="239"/>
  <c r="AJ147" i="239" s="1"/>
  <c r="AF77" i="239"/>
  <c r="AJ77" i="239" s="1"/>
  <c r="AF38" i="239"/>
  <c r="AJ38" i="239" s="1"/>
  <c r="AF163" i="239"/>
  <c r="AJ163" i="239" s="1"/>
  <c r="AF190" i="239"/>
  <c r="AJ190" i="239" s="1"/>
  <c r="AF108" i="239"/>
  <c r="AJ108" i="239" s="1"/>
  <c r="AF69" i="239"/>
  <c r="AJ69" i="239" s="1"/>
  <c r="AF30" i="239"/>
  <c r="AJ30" i="239" s="1"/>
  <c r="AF206" i="239"/>
  <c r="AJ206" i="239" s="1"/>
  <c r="AF124" i="239"/>
  <c r="AJ124" i="239" s="1"/>
  <c r="AF57" i="239"/>
  <c r="AJ57" i="239" s="1"/>
  <c r="AF18" i="239"/>
  <c r="AJ18" i="239" s="1"/>
  <c r="L135" i="239"/>
  <c r="L178" i="239"/>
  <c r="L49" i="239"/>
  <c r="L92" i="239"/>
  <c r="L91" i="239"/>
  <c r="L134" i="239"/>
  <c r="L48" i="239"/>
  <c r="L177" i="239"/>
  <c r="Q178" i="239"/>
  <c r="Q49" i="239"/>
  <c r="Q135" i="239"/>
  <c r="Q92" i="239"/>
  <c r="Q91" i="239"/>
  <c r="Q134" i="239"/>
  <c r="Q177" i="239"/>
  <c r="Q48" i="239"/>
  <c r="W93" i="238"/>
  <c r="W136" i="238"/>
  <c r="W179" i="238"/>
  <c r="W50" i="238"/>
  <c r="AB93" i="238"/>
  <c r="AB136" i="238"/>
  <c r="AB179" i="238"/>
  <c r="AB50" i="238"/>
  <c r="R50" i="238"/>
  <c r="R93" i="238"/>
  <c r="R136" i="238"/>
  <c r="R179" i="238"/>
  <c r="AF200" i="238"/>
  <c r="AJ200" i="238" s="1"/>
  <c r="AF184" i="238"/>
  <c r="AF161" i="238"/>
  <c r="AJ161" i="238" s="1"/>
  <c r="AF145" i="238"/>
  <c r="AJ145" i="238" s="1"/>
  <c r="AF122" i="238"/>
  <c r="AJ122" i="238" s="1"/>
  <c r="AF106" i="238"/>
  <c r="AJ106" i="238" s="1"/>
  <c r="AF83" i="238"/>
  <c r="AJ83" i="238" s="1"/>
  <c r="AF67" i="238"/>
  <c r="AJ67" i="238" s="1"/>
  <c r="AF28" i="238"/>
  <c r="AJ28" i="238" s="1"/>
  <c r="AF12" i="238"/>
  <c r="AF210" i="238"/>
  <c r="AJ210" i="238" s="1"/>
  <c r="AF194" i="238"/>
  <c r="AJ194" i="238" s="1"/>
  <c r="AF155" i="238"/>
  <c r="AJ155" i="238" s="1"/>
  <c r="AF116" i="238"/>
  <c r="AJ116" i="238" s="1"/>
  <c r="AF100" i="238"/>
  <c r="AJ100" i="238" s="1"/>
  <c r="AF77" i="238"/>
  <c r="AJ77" i="238" s="1"/>
  <c r="AF61" i="238"/>
  <c r="AJ61" i="238" s="1"/>
  <c r="AF38" i="238"/>
  <c r="AJ38" i="238" s="1"/>
  <c r="AF22" i="238"/>
  <c r="AJ22" i="238" s="1"/>
  <c r="AF204" i="238"/>
  <c r="AJ204" i="238" s="1"/>
  <c r="AF188" i="238"/>
  <c r="AJ188" i="238" s="1"/>
  <c r="AF165" i="238"/>
  <c r="AJ165" i="238" s="1"/>
  <c r="AF149" i="238"/>
  <c r="AJ149" i="238" s="1"/>
  <c r="AF126" i="238"/>
  <c r="AJ126" i="238" s="1"/>
  <c r="AF110" i="238"/>
  <c r="AJ110" i="238" s="1"/>
  <c r="AF71" i="238"/>
  <c r="AJ71" i="238" s="1"/>
  <c r="AF55" i="238"/>
  <c r="AF32" i="238"/>
  <c r="AJ32" i="238" s="1"/>
  <c r="AF16" i="238"/>
  <c r="AJ16" i="238" s="1"/>
  <c r="AF198" i="238"/>
  <c r="AJ198" i="238" s="1"/>
  <c r="AF159" i="238"/>
  <c r="AJ159" i="238" s="1"/>
  <c r="AF143" i="238"/>
  <c r="AJ143" i="238" s="1"/>
  <c r="AF120" i="238"/>
  <c r="AJ120" i="238" s="1"/>
  <c r="AF104" i="238"/>
  <c r="AJ104" i="238" s="1"/>
  <c r="AF81" i="238"/>
  <c r="AJ81" i="238" s="1"/>
  <c r="AF65" i="238"/>
  <c r="AJ65" i="238" s="1"/>
  <c r="AF26" i="238"/>
  <c r="AJ26" i="238" s="1"/>
  <c r="AF190" i="238"/>
  <c r="AJ190" i="238" s="1"/>
  <c r="AF167" i="238"/>
  <c r="AJ167" i="238" s="1"/>
  <c r="AF208" i="238"/>
  <c r="AJ208" i="238" s="1"/>
  <c r="AF192" i="238"/>
  <c r="AJ192" i="238" s="1"/>
  <c r="AF169" i="238"/>
  <c r="AJ169" i="238" s="1"/>
  <c r="AF153" i="238"/>
  <c r="AJ153" i="238" s="1"/>
  <c r="AF114" i="238"/>
  <c r="AJ114" i="238" s="1"/>
  <c r="AF98" i="238"/>
  <c r="AF75" i="238"/>
  <c r="AJ75" i="238" s="1"/>
  <c r="AF59" i="238"/>
  <c r="AJ59" i="238" s="1"/>
  <c r="AF36" i="238"/>
  <c r="AJ36" i="238" s="1"/>
  <c r="AF20" i="238"/>
  <c r="AJ20" i="238" s="1"/>
  <c r="AF202" i="238"/>
  <c r="AJ202" i="238" s="1"/>
  <c r="AF186" i="238"/>
  <c r="AJ186" i="238" s="1"/>
  <c r="AF163" i="238"/>
  <c r="AJ163" i="238" s="1"/>
  <c r="AF147" i="238"/>
  <c r="AJ147" i="238" s="1"/>
  <c r="AF124" i="238"/>
  <c r="AJ124" i="238" s="1"/>
  <c r="AF108" i="238"/>
  <c r="AJ108" i="238" s="1"/>
  <c r="AF69" i="238"/>
  <c r="AJ69" i="238" s="1"/>
  <c r="AF30" i="238"/>
  <c r="AJ30" i="238" s="1"/>
  <c r="AF14" i="238"/>
  <c r="AJ14" i="238" s="1"/>
  <c r="AF212" i="238"/>
  <c r="AJ212" i="238" s="1"/>
  <c r="AF196" i="238"/>
  <c r="AJ196" i="238" s="1"/>
  <c r="AF157" i="238"/>
  <c r="AJ157" i="238" s="1"/>
  <c r="AF141" i="238"/>
  <c r="AF118" i="238"/>
  <c r="AJ118" i="238" s="1"/>
  <c r="AF102" i="238"/>
  <c r="AJ102" i="238" s="1"/>
  <c r="AF79" i="238"/>
  <c r="AJ79" i="238" s="1"/>
  <c r="AF63" i="238"/>
  <c r="AJ63" i="238" s="1"/>
  <c r="AF40" i="238"/>
  <c r="AJ40" i="238" s="1"/>
  <c r="AF24" i="238"/>
  <c r="AJ24" i="238" s="1"/>
  <c r="AF206" i="238"/>
  <c r="AJ206" i="238" s="1"/>
  <c r="AF151" i="238"/>
  <c r="AJ151" i="238" s="1"/>
  <c r="AF73" i="238"/>
  <c r="AJ73" i="238" s="1"/>
  <c r="AF34" i="238"/>
  <c r="AJ34" i="238" s="1"/>
  <c r="AF112" i="238"/>
  <c r="AJ112" i="238" s="1"/>
  <c r="AF57" i="238"/>
  <c r="AJ57" i="238" s="1"/>
  <c r="AF18" i="238"/>
  <c r="AJ18" i="238" s="1"/>
  <c r="L135" i="238"/>
  <c r="L178" i="238"/>
  <c r="L49" i="238"/>
  <c r="L92" i="238"/>
  <c r="L91" i="238"/>
  <c r="L134" i="238"/>
  <c r="L177" i="238"/>
  <c r="L48" i="238"/>
  <c r="Q178" i="238"/>
  <c r="Q49" i="238"/>
  <c r="Q92" i="238"/>
  <c r="Q135" i="238"/>
  <c r="Q91" i="238"/>
  <c r="Q134" i="238"/>
  <c r="Q177" i="238"/>
  <c r="Q48" i="238"/>
  <c r="AB93" i="237"/>
  <c r="AB136" i="237"/>
  <c r="AB179" i="237"/>
  <c r="AB50" i="237"/>
  <c r="Q91" i="237"/>
  <c r="Q134" i="237"/>
  <c r="Q177" i="237"/>
  <c r="Q48" i="237"/>
  <c r="W93" i="237"/>
  <c r="W136" i="237"/>
  <c r="W179" i="237"/>
  <c r="W50" i="237"/>
  <c r="AF200" i="237"/>
  <c r="AJ200" i="237" s="1"/>
  <c r="AF184" i="237"/>
  <c r="AF161" i="237"/>
  <c r="AJ161" i="237" s="1"/>
  <c r="AF145" i="237"/>
  <c r="AJ145" i="237" s="1"/>
  <c r="AF122" i="237"/>
  <c r="AJ122" i="237" s="1"/>
  <c r="AF106" i="237"/>
  <c r="AJ106" i="237" s="1"/>
  <c r="AF83" i="237"/>
  <c r="AJ83" i="237" s="1"/>
  <c r="AF67" i="237"/>
  <c r="AJ67" i="237" s="1"/>
  <c r="AF28" i="237"/>
  <c r="AJ28" i="237" s="1"/>
  <c r="AF12" i="237"/>
  <c r="AF210" i="237"/>
  <c r="AJ210" i="237" s="1"/>
  <c r="AF194" i="237"/>
  <c r="AJ194" i="237" s="1"/>
  <c r="AF155" i="237"/>
  <c r="AJ155" i="237" s="1"/>
  <c r="AF116" i="237"/>
  <c r="AJ116" i="237" s="1"/>
  <c r="AF100" i="237"/>
  <c r="AJ100" i="237" s="1"/>
  <c r="AF77" i="237"/>
  <c r="AJ77" i="237" s="1"/>
  <c r="AF61" i="237"/>
  <c r="AJ61" i="237" s="1"/>
  <c r="AF38" i="237"/>
  <c r="AJ38" i="237" s="1"/>
  <c r="AF22" i="237"/>
  <c r="AJ22" i="237" s="1"/>
  <c r="AF204" i="237"/>
  <c r="AJ204" i="237" s="1"/>
  <c r="AF188" i="237"/>
  <c r="AJ188" i="237" s="1"/>
  <c r="AF165" i="237"/>
  <c r="AJ165" i="237" s="1"/>
  <c r="AF149" i="237"/>
  <c r="AJ149" i="237" s="1"/>
  <c r="AF126" i="237"/>
  <c r="AJ126" i="237" s="1"/>
  <c r="AF110" i="237"/>
  <c r="AJ110" i="237" s="1"/>
  <c r="AF71" i="237"/>
  <c r="AJ71" i="237" s="1"/>
  <c r="AF55" i="237"/>
  <c r="AF32" i="237"/>
  <c r="AJ32" i="237" s="1"/>
  <c r="AF198" i="237"/>
  <c r="AJ198" i="237" s="1"/>
  <c r="AF159" i="237"/>
  <c r="AJ159" i="237" s="1"/>
  <c r="AF143" i="237"/>
  <c r="AJ143" i="237" s="1"/>
  <c r="AF120" i="237"/>
  <c r="AJ120" i="237" s="1"/>
  <c r="AF104" i="237"/>
  <c r="AJ104" i="237" s="1"/>
  <c r="AF81" i="237"/>
  <c r="AJ81" i="237" s="1"/>
  <c r="AF65" i="237"/>
  <c r="AJ65" i="237" s="1"/>
  <c r="AF26" i="237"/>
  <c r="AJ26" i="237" s="1"/>
  <c r="AF208" i="237"/>
  <c r="AJ208" i="237" s="1"/>
  <c r="AF192" i="237"/>
  <c r="AJ192" i="237" s="1"/>
  <c r="AF169" i="237"/>
  <c r="AJ169" i="237" s="1"/>
  <c r="AF153" i="237"/>
  <c r="AJ153" i="237" s="1"/>
  <c r="AF114" i="237"/>
  <c r="AJ114" i="237" s="1"/>
  <c r="AF98" i="237"/>
  <c r="AF75" i="237"/>
  <c r="AJ75" i="237" s="1"/>
  <c r="AF59" i="237"/>
  <c r="AJ59" i="237" s="1"/>
  <c r="AF36" i="237"/>
  <c r="AJ36" i="237" s="1"/>
  <c r="AF20" i="237"/>
  <c r="AJ20" i="237" s="1"/>
  <c r="AF202" i="237"/>
  <c r="AJ202" i="237" s="1"/>
  <c r="AF186" i="237"/>
  <c r="AJ186" i="237" s="1"/>
  <c r="AF163" i="237"/>
  <c r="AJ163" i="237" s="1"/>
  <c r="AF147" i="237"/>
  <c r="AJ147" i="237" s="1"/>
  <c r="AF124" i="237"/>
  <c r="AJ124" i="237" s="1"/>
  <c r="AF108" i="237"/>
  <c r="AJ108" i="237" s="1"/>
  <c r="AF69" i="237"/>
  <c r="AJ69" i="237" s="1"/>
  <c r="AF212" i="237"/>
  <c r="AJ212" i="237" s="1"/>
  <c r="AF196" i="237"/>
  <c r="AJ196" i="237" s="1"/>
  <c r="AF157" i="237"/>
  <c r="AJ157" i="237" s="1"/>
  <c r="AF141" i="237"/>
  <c r="AF118" i="237"/>
  <c r="AJ118" i="237" s="1"/>
  <c r="AF102" i="237"/>
  <c r="AJ102" i="237" s="1"/>
  <c r="AF79" i="237"/>
  <c r="AJ79" i="237" s="1"/>
  <c r="AF63" i="237"/>
  <c r="AJ63" i="237" s="1"/>
  <c r="AF40" i="237"/>
  <c r="AJ40" i="237" s="1"/>
  <c r="AF24" i="237"/>
  <c r="AJ24" i="237" s="1"/>
  <c r="AF112" i="237"/>
  <c r="AJ112" i="237" s="1"/>
  <c r="AF34" i="237"/>
  <c r="AJ34" i="237" s="1"/>
  <c r="AF16" i="237"/>
  <c r="AJ16" i="237" s="1"/>
  <c r="AF57" i="237"/>
  <c r="AJ57" i="237" s="1"/>
  <c r="AF18" i="237"/>
  <c r="AJ18" i="237" s="1"/>
  <c r="AF73" i="237"/>
  <c r="AJ73" i="237" s="1"/>
  <c r="AF30" i="237"/>
  <c r="AJ30" i="237" s="1"/>
  <c r="AF206" i="237"/>
  <c r="AJ206" i="237" s="1"/>
  <c r="AF167" i="237"/>
  <c r="AJ167" i="237" s="1"/>
  <c r="AF190" i="237"/>
  <c r="AJ190" i="237" s="1"/>
  <c r="AF14" i="237"/>
  <c r="AJ14" i="237" s="1"/>
  <c r="AF151" i="237"/>
  <c r="AJ151" i="237" s="1"/>
  <c r="L135" i="237"/>
  <c r="L178" i="237"/>
  <c r="L49" i="237"/>
  <c r="L92" i="237"/>
  <c r="R50" i="237"/>
  <c r="R93" i="237"/>
  <c r="R136" i="237"/>
  <c r="R179" i="237"/>
  <c r="L91" i="237"/>
  <c r="L134" i="237"/>
  <c r="L177" i="237"/>
  <c r="L48" i="237"/>
  <c r="Q178" i="237"/>
  <c r="Q49" i="237"/>
  <c r="Q92" i="237"/>
  <c r="Q135" i="237"/>
  <c r="R50" i="236"/>
  <c r="R93" i="236"/>
  <c r="R136" i="236"/>
  <c r="R179" i="236"/>
  <c r="AF200" i="236"/>
  <c r="AJ200" i="236" s="1"/>
  <c r="AF184" i="236"/>
  <c r="AF161" i="236"/>
  <c r="AJ161" i="236" s="1"/>
  <c r="AF145" i="236"/>
  <c r="AJ145" i="236" s="1"/>
  <c r="AF122" i="236"/>
  <c r="AJ122" i="236" s="1"/>
  <c r="AF106" i="236"/>
  <c r="AJ106" i="236" s="1"/>
  <c r="AF83" i="236"/>
  <c r="AJ83" i="236" s="1"/>
  <c r="AF67" i="236"/>
  <c r="AJ67" i="236" s="1"/>
  <c r="AF28" i="236"/>
  <c r="AJ28" i="236" s="1"/>
  <c r="AF12" i="236"/>
  <c r="AF210" i="236"/>
  <c r="AJ210" i="236" s="1"/>
  <c r="AF194" i="236"/>
  <c r="AJ194" i="236" s="1"/>
  <c r="AF155" i="236"/>
  <c r="AJ155" i="236" s="1"/>
  <c r="AF116" i="236"/>
  <c r="AJ116" i="236" s="1"/>
  <c r="AF100" i="236"/>
  <c r="AJ100" i="236" s="1"/>
  <c r="AF77" i="236"/>
  <c r="AJ77" i="236" s="1"/>
  <c r="AF61" i="236"/>
  <c r="AJ61" i="236" s="1"/>
  <c r="AF38" i="236"/>
  <c r="AJ38" i="236" s="1"/>
  <c r="AF22" i="236"/>
  <c r="AJ22" i="236" s="1"/>
  <c r="AF204" i="236"/>
  <c r="AJ204" i="236" s="1"/>
  <c r="AF188" i="236"/>
  <c r="AJ188" i="236" s="1"/>
  <c r="AF165" i="236"/>
  <c r="AJ165" i="236" s="1"/>
  <c r="AF149" i="236"/>
  <c r="AJ149" i="236" s="1"/>
  <c r="AF126" i="236"/>
  <c r="AJ126" i="236" s="1"/>
  <c r="AF110" i="236"/>
  <c r="AJ110" i="236" s="1"/>
  <c r="AF71" i="236"/>
  <c r="AJ71" i="236" s="1"/>
  <c r="AF55" i="236"/>
  <c r="AF32" i="236"/>
  <c r="AJ32" i="236" s="1"/>
  <c r="AF16" i="236"/>
  <c r="AJ16" i="236" s="1"/>
  <c r="AF198" i="236"/>
  <c r="AJ198" i="236" s="1"/>
  <c r="AF159" i="236"/>
  <c r="AJ159" i="236" s="1"/>
  <c r="AF143" i="236"/>
  <c r="AJ143" i="236" s="1"/>
  <c r="AF120" i="236"/>
  <c r="AJ120" i="236" s="1"/>
  <c r="AF104" i="236"/>
  <c r="AJ104" i="236" s="1"/>
  <c r="AF81" i="236"/>
  <c r="AJ81" i="236" s="1"/>
  <c r="AF65" i="236"/>
  <c r="AJ65" i="236" s="1"/>
  <c r="AF26" i="236"/>
  <c r="AJ26" i="236" s="1"/>
  <c r="AF208" i="236"/>
  <c r="AJ208" i="236" s="1"/>
  <c r="AF192" i="236"/>
  <c r="AJ192" i="236" s="1"/>
  <c r="AF169" i="236"/>
  <c r="AJ169" i="236" s="1"/>
  <c r="AF153" i="236"/>
  <c r="AJ153" i="236" s="1"/>
  <c r="AF114" i="236"/>
  <c r="AJ114" i="236" s="1"/>
  <c r="AF98" i="236"/>
  <c r="AF75" i="236"/>
  <c r="AJ75" i="236" s="1"/>
  <c r="AF59" i="236"/>
  <c r="AJ59" i="236" s="1"/>
  <c r="AF36" i="236"/>
  <c r="AJ36" i="236" s="1"/>
  <c r="AF20" i="236"/>
  <c r="AJ20" i="236" s="1"/>
  <c r="AF202" i="236"/>
  <c r="AJ202" i="236" s="1"/>
  <c r="AF186" i="236"/>
  <c r="AJ186" i="236" s="1"/>
  <c r="AF163" i="236"/>
  <c r="AJ163" i="236" s="1"/>
  <c r="AF147" i="236"/>
  <c r="AJ147" i="236" s="1"/>
  <c r="AF124" i="236"/>
  <c r="AJ124" i="236" s="1"/>
  <c r="AF108" i="236"/>
  <c r="AJ108" i="236" s="1"/>
  <c r="AF69" i="236"/>
  <c r="AJ69" i="236" s="1"/>
  <c r="AF30" i="236"/>
  <c r="AJ30" i="236" s="1"/>
  <c r="AF14" i="236"/>
  <c r="AJ14" i="236" s="1"/>
  <c r="AF212" i="236"/>
  <c r="AJ212" i="236" s="1"/>
  <c r="AF196" i="236"/>
  <c r="AJ196" i="236" s="1"/>
  <c r="AF157" i="236"/>
  <c r="AJ157" i="236" s="1"/>
  <c r="AF141" i="236"/>
  <c r="AF118" i="236"/>
  <c r="AJ118" i="236" s="1"/>
  <c r="AF102" i="236"/>
  <c r="AJ102" i="236" s="1"/>
  <c r="AF79" i="236"/>
  <c r="AJ79" i="236" s="1"/>
  <c r="AF63" i="236"/>
  <c r="AJ63" i="236" s="1"/>
  <c r="AF40" i="236"/>
  <c r="AJ40" i="236" s="1"/>
  <c r="AF24" i="236"/>
  <c r="AJ24" i="236" s="1"/>
  <c r="AF167" i="236"/>
  <c r="AJ167" i="236" s="1"/>
  <c r="AF112" i="236"/>
  <c r="AJ112" i="236" s="1"/>
  <c r="AF73" i="236"/>
  <c r="AJ73" i="236" s="1"/>
  <c r="AF34" i="236"/>
  <c r="AJ34" i="236" s="1"/>
  <c r="AF206" i="236"/>
  <c r="AJ206" i="236" s="1"/>
  <c r="AF190" i="236"/>
  <c r="AJ190" i="236" s="1"/>
  <c r="AF151" i="236"/>
  <c r="AJ151" i="236" s="1"/>
  <c r="AF57" i="236"/>
  <c r="AJ57" i="236" s="1"/>
  <c r="AF18" i="236"/>
  <c r="AJ18" i="236" s="1"/>
  <c r="L135" i="236"/>
  <c r="L178" i="236"/>
  <c r="L49" i="236"/>
  <c r="L92" i="236"/>
  <c r="L91" i="236"/>
  <c r="L134" i="236"/>
  <c r="L177" i="236"/>
  <c r="L48" i="236"/>
  <c r="Q178" i="236"/>
  <c r="Q49" i="236"/>
  <c r="Q92" i="236"/>
  <c r="Q135" i="236"/>
  <c r="Q91" i="236"/>
  <c r="Q134" i="236"/>
  <c r="Q177" i="236"/>
  <c r="Q48" i="236"/>
  <c r="W93" i="236"/>
  <c r="W136" i="236"/>
  <c r="W179" i="236"/>
  <c r="W50" i="236"/>
  <c r="AB93" i="236"/>
  <c r="AB136" i="236"/>
  <c r="AB179" i="236"/>
  <c r="AB50" i="236"/>
  <c r="R50" i="235"/>
  <c r="R93" i="235"/>
  <c r="R136" i="235"/>
  <c r="R179" i="235"/>
  <c r="Q178" i="235"/>
  <c r="Q49" i="235"/>
  <c r="Q92" i="235"/>
  <c r="Q135" i="235"/>
  <c r="L91" i="235"/>
  <c r="L134" i="235"/>
  <c r="L177" i="235"/>
  <c r="L48" i="235"/>
  <c r="Q91" i="235"/>
  <c r="Q134" i="235"/>
  <c r="Q177" i="235"/>
  <c r="Q48" i="235"/>
  <c r="AF200" i="235"/>
  <c r="AJ200" i="235" s="1"/>
  <c r="AF184" i="235"/>
  <c r="AF161" i="235"/>
  <c r="AJ161" i="235" s="1"/>
  <c r="AF145" i="235"/>
  <c r="AJ145" i="235" s="1"/>
  <c r="AF122" i="235"/>
  <c r="AJ122" i="235" s="1"/>
  <c r="AF106" i="235"/>
  <c r="AJ106" i="235" s="1"/>
  <c r="AF83" i="235"/>
  <c r="AJ83" i="235" s="1"/>
  <c r="AF67" i="235"/>
  <c r="AJ67" i="235" s="1"/>
  <c r="AF28" i="235"/>
  <c r="AJ28" i="235" s="1"/>
  <c r="AF12" i="235"/>
  <c r="AF210" i="235"/>
  <c r="AJ210" i="235" s="1"/>
  <c r="AF194" i="235"/>
  <c r="AJ194" i="235" s="1"/>
  <c r="AF155" i="235"/>
  <c r="AJ155" i="235" s="1"/>
  <c r="AF116" i="235"/>
  <c r="AJ116" i="235" s="1"/>
  <c r="AF100" i="235"/>
  <c r="AJ100" i="235" s="1"/>
  <c r="AF77" i="235"/>
  <c r="AJ77" i="235" s="1"/>
  <c r="AF61" i="235"/>
  <c r="AJ61" i="235" s="1"/>
  <c r="AF38" i="235"/>
  <c r="AJ38" i="235" s="1"/>
  <c r="AF22" i="235"/>
  <c r="AJ22" i="235" s="1"/>
  <c r="AF204" i="235"/>
  <c r="AJ204" i="235" s="1"/>
  <c r="AF188" i="235"/>
  <c r="AJ188" i="235" s="1"/>
  <c r="AF165" i="235"/>
  <c r="AJ165" i="235" s="1"/>
  <c r="AF149" i="235"/>
  <c r="AJ149" i="235" s="1"/>
  <c r="AF126" i="235"/>
  <c r="AJ126" i="235" s="1"/>
  <c r="AF110" i="235"/>
  <c r="AJ110" i="235" s="1"/>
  <c r="AF71" i="235"/>
  <c r="AJ71" i="235" s="1"/>
  <c r="AF55" i="235"/>
  <c r="AF32" i="235"/>
  <c r="AJ32" i="235" s="1"/>
  <c r="AF16" i="235"/>
  <c r="AJ16" i="235" s="1"/>
  <c r="AF198" i="235"/>
  <c r="AJ198" i="235" s="1"/>
  <c r="AF159" i="235"/>
  <c r="AJ159" i="235" s="1"/>
  <c r="AF143" i="235"/>
  <c r="AJ143" i="235" s="1"/>
  <c r="AF120" i="235"/>
  <c r="AJ120" i="235" s="1"/>
  <c r="AF104" i="235"/>
  <c r="AJ104" i="235" s="1"/>
  <c r="AF81" i="235"/>
  <c r="AJ81" i="235" s="1"/>
  <c r="AF65" i="235"/>
  <c r="AJ65" i="235" s="1"/>
  <c r="AF26" i="235"/>
  <c r="AJ26" i="235" s="1"/>
  <c r="AF208" i="235"/>
  <c r="AJ208" i="235" s="1"/>
  <c r="AF192" i="235"/>
  <c r="AJ192" i="235" s="1"/>
  <c r="AF169" i="235"/>
  <c r="AJ169" i="235" s="1"/>
  <c r="AF153" i="235"/>
  <c r="AJ153" i="235" s="1"/>
  <c r="AF114" i="235"/>
  <c r="AJ114" i="235" s="1"/>
  <c r="AF98" i="235"/>
  <c r="AF75" i="235"/>
  <c r="AJ75" i="235" s="1"/>
  <c r="AF59" i="235"/>
  <c r="AJ59" i="235" s="1"/>
  <c r="AF36" i="235"/>
  <c r="AJ36" i="235" s="1"/>
  <c r="AF20" i="235"/>
  <c r="AJ20" i="235" s="1"/>
  <c r="AF202" i="235"/>
  <c r="AJ202" i="235" s="1"/>
  <c r="AF186" i="235"/>
  <c r="AJ186" i="235" s="1"/>
  <c r="AF163" i="235"/>
  <c r="AJ163" i="235" s="1"/>
  <c r="AF147" i="235"/>
  <c r="AJ147" i="235" s="1"/>
  <c r="AF124" i="235"/>
  <c r="AJ124" i="235" s="1"/>
  <c r="AF108" i="235"/>
  <c r="AJ108" i="235" s="1"/>
  <c r="AF69" i="235"/>
  <c r="AJ69" i="235" s="1"/>
  <c r="AF30" i="235"/>
  <c r="AJ30" i="235" s="1"/>
  <c r="AF212" i="235"/>
  <c r="AJ212" i="235" s="1"/>
  <c r="AF196" i="235"/>
  <c r="AJ196" i="235" s="1"/>
  <c r="AF157" i="235"/>
  <c r="AJ157" i="235" s="1"/>
  <c r="AF141" i="235"/>
  <c r="AF118" i="235"/>
  <c r="AJ118" i="235" s="1"/>
  <c r="AF102" i="235"/>
  <c r="AJ102" i="235" s="1"/>
  <c r="AF79" i="235"/>
  <c r="AJ79" i="235" s="1"/>
  <c r="AF63" i="235"/>
  <c r="AJ63" i="235" s="1"/>
  <c r="AF40" i="235"/>
  <c r="AJ40" i="235" s="1"/>
  <c r="AF24" i="235"/>
  <c r="AJ24" i="235" s="1"/>
  <c r="AF18" i="235"/>
  <c r="AJ18" i="235" s="1"/>
  <c r="AF73" i="235"/>
  <c r="AJ73" i="235" s="1"/>
  <c r="AF34" i="235"/>
  <c r="AJ34" i="235" s="1"/>
  <c r="AF206" i="235"/>
  <c r="AJ206" i="235" s="1"/>
  <c r="AF167" i="235"/>
  <c r="AJ167" i="235" s="1"/>
  <c r="AF57" i="235"/>
  <c r="AJ57" i="235" s="1"/>
  <c r="AF190" i="235"/>
  <c r="AJ190" i="235" s="1"/>
  <c r="AF151" i="235"/>
  <c r="AJ151" i="235" s="1"/>
  <c r="AF112" i="235"/>
  <c r="AJ112" i="235" s="1"/>
  <c r="AF14" i="235"/>
  <c r="AJ14" i="235" s="1"/>
  <c r="L135" i="235"/>
  <c r="L178" i="235"/>
  <c r="L49" i="235"/>
  <c r="L92" i="235"/>
  <c r="W93" i="235"/>
  <c r="W136" i="235"/>
  <c r="W179" i="235"/>
  <c r="W50" i="235"/>
  <c r="AB93" i="235"/>
  <c r="AB136" i="235"/>
  <c r="AB179" i="235"/>
  <c r="AB50" i="235"/>
  <c r="AB93" i="234"/>
  <c r="AB136" i="234"/>
  <c r="AB179" i="234"/>
  <c r="AB50" i="234"/>
  <c r="R50" i="234"/>
  <c r="R93" i="234"/>
  <c r="R136" i="234"/>
  <c r="R179" i="234"/>
  <c r="L135" i="234"/>
  <c r="L178" i="234"/>
  <c r="L92" i="234"/>
  <c r="L49" i="234"/>
  <c r="AF200" i="234"/>
  <c r="AJ200" i="234" s="1"/>
  <c r="AF184" i="234"/>
  <c r="AF161" i="234"/>
  <c r="AJ161" i="234" s="1"/>
  <c r="AF145" i="234"/>
  <c r="AJ145" i="234" s="1"/>
  <c r="AF122" i="234"/>
  <c r="AJ122" i="234" s="1"/>
  <c r="AF106" i="234"/>
  <c r="AJ106" i="234" s="1"/>
  <c r="AF83" i="234"/>
  <c r="AJ83" i="234" s="1"/>
  <c r="AF67" i="234"/>
  <c r="AJ67" i="234" s="1"/>
  <c r="AF28" i="234"/>
  <c r="AJ28" i="234" s="1"/>
  <c r="AF12" i="234"/>
  <c r="AF210" i="234"/>
  <c r="AJ210" i="234" s="1"/>
  <c r="AF194" i="234"/>
  <c r="AJ194" i="234" s="1"/>
  <c r="AF155" i="234"/>
  <c r="AJ155" i="234" s="1"/>
  <c r="AF116" i="234"/>
  <c r="AJ116" i="234" s="1"/>
  <c r="AF100" i="234"/>
  <c r="AJ100" i="234" s="1"/>
  <c r="AF77" i="234"/>
  <c r="AJ77" i="234" s="1"/>
  <c r="AF204" i="234"/>
  <c r="AJ204" i="234" s="1"/>
  <c r="AF188" i="234"/>
  <c r="AJ188" i="234" s="1"/>
  <c r="AF165" i="234"/>
  <c r="AJ165" i="234" s="1"/>
  <c r="AF149" i="234"/>
  <c r="AJ149" i="234" s="1"/>
  <c r="AF126" i="234"/>
  <c r="AJ126" i="234" s="1"/>
  <c r="AF110" i="234"/>
  <c r="AJ110" i="234" s="1"/>
  <c r="AF71" i="234"/>
  <c r="AJ71" i="234" s="1"/>
  <c r="AF55" i="234"/>
  <c r="AF32" i="234"/>
  <c r="AJ32" i="234" s="1"/>
  <c r="AF16" i="234"/>
  <c r="AJ16" i="234" s="1"/>
  <c r="AF198" i="234"/>
  <c r="AJ198" i="234" s="1"/>
  <c r="AF159" i="234"/>
  <c r="AJ159" i="234" s="1"/>
  <c r="AF143" i="234"/>
  <c r="AJ143" i="234" s="1"/>
  <c r="AF120" i="234"/>
  <c r="AJ120" i="234" s="1"/>
  <c r="AF104" i="234"/>
  <c r="AJ104" i="234" s="1"/>
  <c r="AF81" i="234"/>
  <c r="AJ81" i="234" s="1"/>
  <c r="AF65" i="234"/>
  <c r="AJ65" i="234" s="1"/>
  <c r="AF26" i="234"/>
  <c r="AJ26" i="234" s="1"/>
  <c r="AF208" i="234"/>
  <c r="AJ208" i="234" s="1"/>
  <c r="AF192" i="234"/>
  <c r="AJ192" i="234" s="1"/>
  <c r="AF169" i="234"/>
  <c r="AJ169" i="234" s="1"/>
  <c r="AF153" i="234"/>
  <c r="AJ153" i="234" s="1"/>
  <c r="AF114" i="234"/>
  <c r="AJ114" i="234" s="1"/>
  <c r="AF98" i="234"/>
  <c r="AF202" i="234"/>
  <c r="AJ202" i="234" s="1"/>
  <c r="AF186" i="234"/>
  <c r="AJ186" i="234" s="1"/>
  <c r="AF163" i="234"/>
  <c r="AJ163" i="234" s="1"/>
  <c r="AF147" i="234"/>
  <c r="AJ147" i="234" s="1"/>
  <c r="AF124" i="234"/>
  <c r="AJ124" i="234" s="1"/>
  <c r="AF108" i="234"/>
  <c r="AJ108" i="234" s="1"/>
  <c r="AF69" i="234"/>
  <c r="AJ69" i="234" s="1"/>
  <c r="AF30" i="234"/>
  <c r="AJ30" i="234" s="1"/>
  <c r="AF14" i="234"/>
  <c r="AJ14" i="234" s="1"/>
  <c r="AF212" i="234"/>
  <c r="AJ212" i="234" s="1"/>
  <c r="AF196" i="234"/>
  <c r="AJ196" i="234" s="1"/>
  <c r="AF157" i="234"/>
  <c r="AJ157" i="234" s="1"/>
  <c r="AF141" i="234"/>
  <c r="AF118" i="234"/>
  <c r="AJ118" i="234" s="1"/>
  <c r="AF102" i="234"/>
  <c r="AJ102" i="234" s="1"/>
  <c r="AF79" i="234"/>
  <c r="AJ79" i="234" s="1"/>
  <c r="AF63" i="234"/>
  <c r="AJ63" i="234" s="1"/>
  <c r="AF40" i="234"/>
  <c r="AJ40" i="234" s="1"/>
  <c r="AF24" i="234"/>
  <c r="AJ24" i="234" s="1"/>
  <c r="AF167" i="234"/>
  <c r="AJ167" i="234" s="1"/>
  <c r="AF112" i="234"/>
  <c r="AJ112" i="234" s="1"/>
  <c r="AF59" i="234"/>
  <c r="AJ59" i="234" s="1"/>
  <c r="AF18" i="234"/>
  <c r="AJ18" i="234" s="1"/>
  <c r="AF151" i="234"/>
  <c r="AJ151" i="234" s="1"/>
  <c r="AF206" i="234"/>
  <c r="AJ206" i="234" s="1"/>
  <c r="AF61" i="234"/>
  <c r="AJ61" i="234" s="1"/>
  <c r="AF34" i="234"/>
  <c r="AJ34" i="234" s="1"/>
  <c r="AF190" i="234"/>
  <c r="AJ190" i="234" s="1"/>
  <c r="AF36" i="234"/>
  <c r="AJ36" i="234" s="1"/>
  <c r="AF22" i="234"/>
  <c r="AJ22" i="234" s="1"/>
  <c r="AF57" i="234"/>
  <c r="AJ57" i="234" s="1"/>
  <c r="AF20" i="234"/>
  <c r="AJ20" i="234" s="1"/>
  <c r="AF73" i="234"/>
  <c r="AJ73" i="234" s="1"/>
  <c r="AF38" i="234"/>
  <c r="AJ38" i="234" s="1"/>
  <c r="AF75" i="234"/>
  <c r="AJ75" i="234" s="1"/>
  <c r="L91" i="234"/>
  <c r="L134" i="234"/>
  <c r="L177" i="234"/>
  <c r="L48" i="234"/>
  <c r="Q178" i="234"/>
  <c r="Q49" i="234"/>
  <c r="Q92" i="234"/>
  <c r="Q135" i="234"/>
  <c r="Q91" i="234"/>
  <c r="Q134" i="234"/>
  <c r="Q177" i="234"/>
  <c r="Q48" i="234"/>
  <c r="W93" i="234"/>
  <c r="W136" i="234"/>
  <c r="W179" i="234"/>
  <c r="W50" i="234"/>
  <c r="AF200" i="233"/>
  <c r="AJ200" i="233" s="1"/>
  <c r="AF184" i="233"/>
  <c r="AF161" i="233"/>
  <c r="AJ161" i="233" s="1"/>
  <c r="AF145" i="233"/>
  <c r="AJ145" i="233" s="1"/>
  <c r="AF122" i="233"/>
  <c r="AJ122" i="233" s="1"/>
  <c r="AF106" i="233"/>
  <c r="AJ106" i="233" s="1"/>
  <c r="AF83" i="233"/>
  <c r="AJ83" i="233" s="1"/>
  <c r="AF210" i="233"/>
  <c r="AJ210" i="233" s="1"/>
  <c r="AF194" i="233"/>
  <c r="AJ194" i="233" s="1"/>
  <c r="AF155" i="233"/>
  <c r="AJ155" i="233" s="1"/>
  <c r="AF116" i="233"/>
  <c r="AJ116" i="233" s="1"/>
  <c r="AF100" i="233"/>
  <c r="AJ100" i="233" s="1"/>
  <c r="AF77" i="233"/>
  <c r="AJ77" i="233" s="1"/>
  <c r="AF61" i="233"/>
  <c r="AJ61" i="233" s="1"/>
  <c r="AF38" i="233"/>
  <c r="AJ38" i="233" s="1"/>
  <c r="AF22" i="233"/>
  <c r="AJ22" i="233" s="1"/>
  <c r="AF75" i="233"/>
  <c r="AJ75" i="233" s="1"/>
  <c r="AF204" i="233"/>
  <c r="AJ204" i="233" s="1"/>
  <c r="AF188" i="233"/>
  <c r="AJ188" i="233" s="1"/>
  <c r="AF165" i="233"/>
  <c r="AJ165" i="233" s="1"/>
  <c r="AF149" i="233"/>
  <c r="AJ149" i="233" s="1"/>
  <c r="AF126" i="233"/>
  <c r="AJ126" i="233" s="1"/>
  <c r="AF110" i="233"/>
  <c r="AJ110" i="233" s="1"/>
  <c r="AF71" i="233"/>
  <c r="AJ71" i="233" s="1"/>
  <c r="AF55" i="233"/>
  <c r="AF32" i="233"/>
  <c r="AJ32" i="233" s="1"/>
  <c r="AF16" i="233"/>
  <c r="AJ16" i="233" s="1"/>
  <c r="AF198" i="233"/>
  <c r="AJ198" i="233" s="1"/>
  <c r="AF159" i="233"/>
  <c r="AJ159" i="233" s="1"/>
  <c r="AF143" i="233"/>
  <c r="AJ143" i="233" s="1"/>
  <c r="AF120" i="233"/>
  <c r="AJ120" i="233" s="1"/>
  <c r="AF104" i="233"/>
  <c r="AJ104" i="233" s="1"/>
  <c r="AF81" i="233"/>
  <c r="AJ81" i="233" s="1"/>
  <c r="AF65" i="233"/>
  <c r="AJ65" i="233" s="1"/>
  <c r="AF26" i="233"/>
  <c r="AJ26" i="233" s="1"/>
  <c r="AF208" i="233"/>
  <c r="AJ208" i="233" s="1"/>
  <c r="AF192" i="233"/>
  <c r="AJ192" i="233" s="1"/>
  <c r="AF169" i="233"/>
  <c r="AJ169" i="233" s="1"/>
  <c r="AF153" i="233"/>
  <c r="AJ153" i="233" s="1"/>
  <c r="AF114" i="233"/>
  <c r="AJ114" i="233" s="1"/>
  <c r="AF98" i="233"/>
  <c r="AF202" i="233"/>
  <c r="AJ202" i="233" s="1"/>
  <c r="AF186" i="233"/>
  <c r="AJ186" i="233" s="1"/>
  <c r="AF163" i="233"/>
  <c r="AJ163" i="233" s="1"/>
  <c r="AF147" i="233"/>
  <c r="AJ147" i="233" s="1"/>
  <c r="AF124" i="233"/>
  <c r="AJ124" i="233" s="1"/>
  <c r="AF108" i="233"/>
  <c r="AJ108" i="233" s="1"/>
  <c r="AF69" i="233"/>
  <c r="AJ69" i="233" s="1"/>
  <c r="AF30" i="233"/>
  <c r="AJ30" i="233" s="1"/>
  <c r="AF14" i="233"/>
  <c r="AJ14" i="233" s="1"/>
  <c r="AF212" i="233"/>
  <c r="AJ212" i="233" s="1"/>
  <c r="AF196" i="233"/>
  <c r="AJ196" i="233" s="1"/>
  <c r="AF157" i="233"/>
  <c r="AJ157" i="233" s="1"/>
  <c r="AF141" i="233"/>
  <c r="AF118" i="233"/>
  <c r="AJ118" i="233" s="1"/>
  <c r="AF102" i="233"/>
  <c r="AJ102" i="233" s="1"/>
  <c r="AF79" i="233"/>
  <c r="AJ79" i="233" s="1"/>
  <c r="AF63" i="233"/>
  <c r="AJ63" i="233" s="1"/>
  <c r="AF40" i="233"/>
  <c r="AJ40" i="233" s="1"/>
  <c r="AF24" i="233"/>
  <c r="AJ24" i="233" s="1"/>
  <c r="AF167" i="233"/>
  <c r="AJ167" i="233" s="1"/>
  <c r="AF73" i="233"/>
  <c r="AJ73" i="233" s="1"/>
  <c r="AF18" i="233"/>
  <c r="AJ18" i="233" s="1"/>
  <c r="AF20" i="233"/>
  <c r="AJ20" i="233" s="1"/>
  <c r="AF36" i="233"/>
  <c r="AJ36" i="233" s="1"/>
  <c r="AF206" i="233"/>
  <c r="AJ206" i="233" s="1"/>
  <c r="AF34" i="233"/>
  <c r="AJ34" i="233" s="1"/>
  <c r="AF151" i="233"/>
  <c r="AJ151" i="233" s="1"/>
  <c r="AF112" i="233"/>
  <c r="AJ112" i="233" s="1"/>
  <c r="AF67" i="233"/>
  <c r="AJ67" i="233" s="1"/>
  <c r="AF59" i="233"/>
  <c r="AJ59" i="233" s="1"/>
  <c r="AF190" i="233"/>
  <c r="AJ190" i="233" s="1"/>
  <c r="AF12" i="233"/>
  <c r="AF57" i="233"/>
  <c r="AJ57" i="233" s="1"/>
  <c r="AF28" i="233"/>
  <c r="AJ28" i="233" s="1"/>
  <c r="R93" i="233"/>
  <c r="R136" i="233"/>
  <c r="R179" i="233"/>
  <c r="R50" i="233"/>
  <c r="L135" i="233"/>
  <c r="L178" i="233"/>
  <c r="L92" i="233"/>
  <c r="L49" i="233"/>
  <c r="L91" i="233"/>
  <c r="L134" i="233"/>
  <c r="L177" i="233"/>
  <c r="L48" i="233"/>
  <c r="W93" i="233"/>
  <c r="W136" i="233"/>
  <c r="W179" i="233"/>
  <c r="W50" i="233"/>
  <c r="Q178" i="233"/>
  <c r="Q49" i="233"/>
  <c r="Q92" i="233"/>
  <c r="Q135" i="233"/>
  <c r="AB93" i="233"/>
  <c r="AB136" i="233"/>
  <c r="AB179" i="233"/>
  <c r="AB50" i="233"/>
  <c r="Q91" i="233"/>
  <c r="Q134" i="233"/>
  <c r="Q177" i="233"/>
  <c r="Q48" i="233"/>
  <c r="AB93" i="232"/>
  <c r="AB136" i="232"/>
  <c r="AB179" i="232"/>
  <c r="AB50" i="232"/>
  <c r="R50" i="232"/>
  <c r="R93" i="232"/>
  <c r="R136" i="232"/>
  <c r="R179" i="232"/>
  <c r="L91" i="232"/>
  <c r="L134" i="232"/>
  <c r="L177" i="232"/>
  <c r="L48" i="232"/>
  <c r="Q91" i="232"/>
  <c r="Q134" i="232"/>
  <c r="Q177" i="232"/>
  <c r="Q48" i="232"/>
  <c r="Q178" i="232"/>
  <c r="Q49" i="232"/>
  <c r="Q92" i="232"/>
  <c r="Q135" i="232"/>
  <c r="AF200" i="232"/>
  <c r="AJ200" i="232" s="1"/>
  <c r="AF184" i="232"/>
  <c r="AF161" i="232"/>
  <c r="AJ161" i="232" s="1"/>
  <c r="AF145" i="232"/>
  <c r="AJ145" i="232" s="1"/>
  <c r="AF122" i="232"/>
  <c r="AJ122" i="232" s="1"/>
  <c r="AF106" i="232"/>
  <c r="AJ106" i="232" s="1"/>
  <c r="AF83" i="232"/>
  <c r="AJ83" i="232" s="1"/>
  <c r="AF67" i="232"/>
  <c r="AJ67" i="232" s="1"/>
  <c r="AF28" i="232"/>
  <c r="AJ28" i="232" s="1"/>
  <c r="AF12" i="232"/>
  <c r="AF210" i="232"/>
  <c r="AJ210" i="232" s="1"/>
  <c r="AF194" i="232"/>
  <c r="AJ194" i="232" s="1"/>
  <c r="AF155" i="232"/>
  <c r="AJ155" i="232" s="1"/>
  <c r="AF116" i="232"/>
  <c r="AJ116" i="232" s="1"/>
  <c r="AF100" i="232"/>
  <c r="AJ100" i="232" s="1"/>
  <c r="AF77" i="232"/>
  <c r="AJ77" i="232" s="1"/>
  <c r="AF61" i="232"/>
  <c r="AJ61" i="232" s="1"/>
  <c r="AF38" i="232"/>
  <c r="AJ38" i="232" s="1"/>
  <c r="AF204" i="232"/>
  <c r="AJ204" i="232" s="1"/>
  <c r="AF188" i="232"/>
  <c r="AJ188" i="232" s="1"/>
  <c r="AF165" i="232"/>
  <c r="AJ165" i="232" s="1"/>
  <c r="AF149" i="232"/>
  <c r="AJ149" i="232" s="1"/>
  <c r="AF126" i="232"/>
  <c r="AJ126" i="232" s="1"/>
  <c r="AF110" i="232"/>
  <c r="AJ110" i="232" s="1"/>
  <c r="AF71" i="232"/>
  <c r="AJ71" i="232" s="1"/>
  <c r="AF55" i="232"/>
  <c r="AF32" i="232"/>
  <c r="AJ32" i="232" s="1"/>
  <c r="AF16" i="232"/>
  <c r="AJ16" i="232" s="1"/>
  <c r="AF198" i="232"/>
  <c r="AJ198" i="232" s="1"/>
  <c r="AF159" i="232"/>
  <c r="AJ159" i="232" s="1"/>
  <c r="AF143" i="232"/>
  <c r="AJ143" i="232" s="1"/>
  <c r="AF120" i="232"/>
  <c r="AJ120" i="232" s="1"/>
  <c r="AF104" i="232"/>
  <c r="AJ104" i="232" s="1"/>
  <c r="AF81" i="232"/>
  <c r="AJ81" i="232" s="1"/>
  <c r="AF65" i="232"/>
  <c r="AJ65" i="232" s="1"/>
  <c r="AF208" i="232"/>
  <c r="AJ208" i="232" s="1"/>
  <c r="AF192" i="232"/>
  <c r="AJ192" i="232" s="1"/>
  <c r="AF169" i="232"/>
  <c r="AJ169" i="232" s="1"/>
  <c r="AF153" i="232"/>
  <c r="AJ153" i="232" s="1"/>
  <c r="AF114" i="232"/>
  <c r="AJ114" i="232" s="1"/>
  <c r="AF98" i="232"/>
  <c r="AF75" i="232"/>
  <c r="AJ75" i="232" s="1"/>
  <c r="AF59" i="232"/>
  <c r="AJ59" i="232" s="1"/>
  <c r="AF36" i="232"/>
  <c r="AJ36" i="232" s="1"/>
  <c r="AF20" i="232"/>
  <c r="AJ20" i="232" s="1"/>
  <c r="AF202" i="232"/>
  <c r="AJ202" i="232" s="1"/>
  <c r="AF186" i="232"/>
  <c r="AJ186" i="232" s="1"/>
  <c r="AF163" i="232"/>
  <c r="AJ163" i="232" s="1"/>
  <c r="AF147" i="232"/>
  <c r="AJ147" i="232" s="1"/>
  <c r="AF124" i="232"/>
  <c r="AJ124" i="232" s="1"/>
  <c r="AF108" i="232"/>
  <c r="AJ108" i="232" s="1"/>
  <c r="AF69" i="232"/>
  <c r="AJ69" i="232" s="1"/>
  <c r="AF30" i="232"/>
  <c r="AJ30" i="232" s="1"/>
  <c r="AF14" i="232"/>
  <c r="AJ14" i="232" s="1"/>
  <c r="AF212" i="232"/>
  <c r="AJ212" i="232" s="1"/>
  <c r="AF196" i="232"/>
  <c r="AJ196" i="232" s="1"/>
  <c r="AF157" i="232"/>
  <c r="AJ157" i="232" s="1"/>
  <c r="AF141" i="232"/>
  <c r="AF118" i="232"/>
  <c r="AJ118" i="232" s="1"/>
  <c r="AF102" i="232"/>
  <c r="AJ102" i="232" s="1"/>
  <c r="AF79" i="232"/>
  <c r="AJ79" i="232" s="1"/>
  <c r="AF63" i="232"/>
  <c r="AJ63" i="232" s="1"/>
  <c r="AF40" i="232"/>
  <c r="AJ40" i="232" s="1"/>
  <c r="AF24" i="232"/>
  <c r="AJ24" i="232" s="1"/>
  <c r="AF206" i="232"/>
  <c r="AJ206" i="232" s="1"/>
  <c r="AF112" i="232"/>
  <c r="AJ112" i="232" s="1"/>
  <c r="AF73" i="232"/>
  <c r="AJ73" i="232" s="1"/>
  <c r="AF34" i="232"/>
  <c r="AJ34" i="232" s="1"/>
  <c r="AF22" i="232"/>
  <c r="AJ22" i="232" s="1"/>
  <c r="AF167" i="232"/>
  <c r="AJ167" i="232" s="1"/>
  <c r="AF18" i="232"/>
  <c r="AJ18" i="232" s="1"/>
  <c r="AF151" i="232"/>
  <c r="AJ151" i="232" s="1"/>
  <c r="AF57" i="232"/>
  <c r="AJ57" i="232" s="1"/>
  <c r="AF26" i="232"/>
  <c r="AJ26" i="232" s="1"/>
  <c r="AF190" i="232"/>
  <c r="AJ190" i="232" s="1"/>
  <c r="L135" i="232"/>
  <c r="L178" i="232"/>
  <c r="L49" i="232"/>
  <c r="L92" i="232"/>
  <c r="W93" i="232"/>
  <c r="W136" i="232"/>
  <c r="W179" i="232"/>
  <c r="W50" i="232"/>
  <c r="Z40" i="168"/>
  <c r="AC40" i="168" s="1"/>
  <c r="Z38" i="168"/>
  <c r="AC38" i="168" s="1"/>
  <c r="Z36" i="168"/>
  <c r="AC36" i="168" s="1"/>
  <c r="Z34" i="168"/>
  <c r="AC34" i="168" s="1"/>
  <c r="Z32" i="168"/>
  <c r="AC32" i="168" s="1"/>
  <c r="Z30" i="168"/>
  <c r="AC30" i="168" s="1"/>
  <c r="Z28" i="168"/>
  <c r="AC28" i="168" s="1"/>
  <c r="Z26" i="168"/>
  <c r="AC26" i="168" s="1"/>
  <c r="Z24" i="168"/>
  <c r="AC24" i="168" s="1"/>
  <c r="Z22" i="168"/>
  <c r="AC22" i="168" s="1"/>
  <c r="Z20" i="168"/>
  <c r="AC20" i="168" s="1"/>
  <c r="Z18" i="168"/>
  <c r="AC18" i="168" s="1"/>
  <c r="Z16" i="168"/>
  <c r="AC16" i="168" s="1"/>
  <c r="Z14" i="168"/>
  <c r="AC14" i="168" s="1"/>
  <c r="AW172" i="240" l="1"/>
  <c r="AJ141" i="240"/>
  <c r="AW129" i="240"/>
  <c r="AJ98" i="240"/>
  <c r="AW86" i="240"/>
  <c r="AJ55" i="240"/>
  <c r="AW43" i="240"/>
  <c r="AJ12" i="240"/>
  <c r="AW215" i="240"/>
  <c r="AJ184" i="240"/>
  <c r="AW43" i="239"/>
  <c r="AJ12" i="239"/>
  <c r="AW215" i="239"/>
  <c r="AJ184" i="239"/>
  <c r="AW172" i="239"/>
  <c r="AJ141" i="239"/>
  <c r="AW129" i="239"/>
  <c r="AJ98" i="239"/>
  <c r="AW86" i="239"/>
  <c r="AJ55" i="239"/>
  <c r="AW86" i="238"/>
  <c r="AJ55" i="238"/>
  <c r="AW43" i="238"/>
  <c r="AJ12" i="238"/>
  <c r="AW215" i="238"/>
  <c r="AJ184" i="238"/>
  <c r="AW172" i="238"/>
  <c r="AJ141" i="238"/>
  <c r="AW129" i="238"/>
  <c r="AJ98" i="238"/>
  <c r="AW86" i="237"/>
  <c r="AJ55" i="237"/>
  <c r="AW129" i="237"/>
  <c r="AJ98" i="237"/>
  <c r="AW43" i="237"/>
  <c r="AJ12" i="237"/>
  <c r="AW215" i="237"/>
  <c r="AJ184" i="237"/>
  <c r="AW172" i="237"/>
  <c r="AJ141" i="237"/>
  <c r="AW172" i="236"/>
  <c r="AJ141" i="236"/>
  <c r="AW129" i="236"/>
  <c r="AJ98" i="236"/>
  <c r="AW86" i="236"/>
  <c r="AJ55" i="236"/>
  <c r="AW43" i="236"/>
  <c r="AJ12" i="236"/>
  <c r="AW215" i="236"/>
  <c r="AJ184" i="236"/>
  <c r="AW172" i="235"/>
  <c r="AJ141" i="235"/>
  <c r="AW129" i="235"/>
  <c r="AJ98" i="235"/>
  <c r="AW86" i="235"/>
  <c r="AJ55" i="235"/>
  <c r="AW43" i="235"/>
  <c r="AJ12" i="235"/>
  <c r="AW215" i="235"/>
  <c r="AJ184" i="235"/>
  <c r="AW43" i="234"/>
  <c r="AJ12" i="234"/>
  <c r="AW215" i="234"/>
  <c r="AJ184" i="234"/>
  <c r="AW129" i="234"/>
  <c r="AJ98" i="234"/>
  <c r="AW86" i="234"/>
  <c r="AJ55" i="234"/>
  <c r="AW172" i="234"/>
  <c r="AJ141" i="234"/>
  <c r="AW172" i="233"/>
  <c r="AJ141" i="233"/>
  <c r="AW215" i="233"/>
  <c r="AJ184" i="233"/>
  <c r="AW43" i="233"/>
  <c r="AJ12" i="233"/>
  <c r="AW129" i="233"/>
  <c r="AJ98" i="233"/>
  <c r="AW86" i="233"/>
  <c r="AJ55" i="233"/>
  <c r="AW172" i="232"/>
  <c r="AJ141" i="232"/>
  <c r="AW215" i="232"/>
  <c r="AJ184" i="232"/>
  <c r="AW129" i="232"/>
  <c r="AJ98" i="232"/>
  <c r="AW86" i="232"/>
  <c r="AJ55" i="232"/>
  <c r="AW43" i="232"/>
  <c r="AJ12" i="232"/>
  <c r="Z12" i="168"/>
  <c r="AW12" i="168"/>
  <c r="AF129" i="240" l="1"/>
  <c r="AX129" i="240"/>
  <c r="AV129" i="240"/>
  <c r="AX215" i="240"/>
  <c r="AJ215" i="240" s="1"/>
  <c r="AV215" i="240"/>
  <c r="AA215" i="240" s="1"/>
  <c r="AF215" i="240"/>
  <c r="AN215" i="240" s="1"/>
  <c r="AV172" i="240"/>
  <c r="AF172" i="240"/>
  <c r="AX172" i="240"/>
  <c r="AX43" i="240"/>
  <c r="AV43" i="240"/>
  <c r="AX86" i="240"/>
  <c r="AV86" i="240"/>
  <c r="AF43" i="240"/>
  <c r="AF86" i="240"/>
  <c r="AX86" i="239"/>
  <c r="AV86" i="239"/>
  <c r="AF86" i="239"/>
  <c r="AF43" i="239"/>
  <c r="AX43" i="239"/>
  <c r="AV43" i="239"/>
  <c r="AF129" i="239"/>
  <c r="AX129" i="239"/>
  <c r="AV129" i="239"/>
  <c r="AV172" i="239"/>
  <c r="AF172" i="239"/>
  <c r="AX172" i="239"/>
  <c r="AX215" i="239"/>
  <c r="AJ215" i="239" s="1"/>
  <c r="AV215" i="239"/>
  <c r="AA215" i="239" s="1"/>
  <c r="AF215" i="239"/>
  <c r="AN215" i="239" s="1"/>
  <c r="AF129" i="238"/>
  <c r="AX129" i="238"/>
  <c r="AV129" i="238"/>
  <c r="AX86" i="238"/>
  <c r="AV86" i="238"/>
  <c r="AF43" i="238"/>
  <c r="AF86" i="238"/>
  <c r="AV172" i="238"/>
  <c r="AF172" i="238"/>
  <c r="AX172" i="238"/>
  <c r="AX215" i="238"/>
  <c r="AJ215" i="238" s="1"/>
  <c r="AV215" i="238"/>
  <c r="AA215" i="238" s="1"/>
  <c r="AF215" i="238"/>
  <c r="AN215" i="238" s="1"/>
  <c r="AX43" i="238"/>
  <c r="AV43" i="238"/>
  <c r="AX215" i="237"/>
  <c r="AJ215" i="237" s="1"/>
  <c r="AV215" i="237"/>
  <c r="AA215" i="237" s="1"/>
  <c r="AF215" i="237"/>
  <c r="AN215" i="237" s="1"/>
  <c r="AX43" i="237"/>
  <c r="AV43" i="237"/>
  <c r="AF129" i="237"/>
  <c r="AX129" i="237"/>
  <c r="AV129" i="237"/>
  <c r="AV172" i="237"/>
  <c r="AF172" i="237"/>
  <c r="AX172" i="237"/>
  <c r="AX86" i="237"/>
  <c r="AV86" i="237"/>
  <c r="AF43" i="237"/>
  <c r="AF86" i="237"/>
  <c r="AX215" i="236"/>
  <c r="AJ215" i="236" s="1"/>
  <c r="AV215" i="236"/>
  <c r="AA215" i="236" s="1"/>
  <c r="AF215" i="236"/>
  <c r="AN215" i="236" s="1"/>
  <c r="AV172" i="236"/>
  <c r="AF172" i="236"/>
  <c r="AX172" i="236"/>
  <c r="AX43" i="236"/>
  <c r="AV43" i="236"/>
  <c r="AX86" i="236"/>
  <c r="AV86" i="236"/>
  <c r="AF43" i="236"/>
  <c r="AF86" i="236"/>
  <c r="AF129" i="236"/>
  <c r="AX129" i="236"/>
  <c r="AV129" i="236"/>
  <c r="AF129" i="235"/>
  <c r="AX129" i="235"/>
  <c r="AV129" i="235"/>
  <c r="AX86" i="235"/>
  <c r="AV86" i="235"/>
  <c r="AF43" i="235"/>
  <c r="AF86" i="235"/>
  <c r="AX43" i="235"/>
  <c r="AV43" i="235"/>
  <c r="AX215" i="235"/>
  <c r="AJ215" i="235" s="1"/>
  <c r="AV215" i="235"/>
  <c r="AA215" i="235" s="1"/>
  <c r="AF215" i="235"/>
  <c r="AN215" i="235" s="1"/>
  <c r="AV172" i="235"/>
  <c r="AF172" i="235"/>
  <c r="AX172" i="235"/>
  <c r="AV172" i="234"/>
  <c r="AF172" i="234"/>
  <c r="AX172" i="234"/>
  <c r="AX86" i="234"/>
  <c r="AV86" i="234"/>
  <c r="AF43" i="234"/>
  <c r="AF86" i="234"/>
  <c r="AF129" i="234"/>
  <c r="AX129" i="234"/>
  <c r="AV129" i="234"/>
  <c r="AX215" i="234"/>
  <c r="AJ215" i="234" s="1"/>
  <c r="AV215" i="234"/>
  <c r="AA215" i="234" s="1"/>
  <c r="AF215" i="234"/>
  <c r="AN215" i="234" s="1"/>
  <c r="AX43" i="234"/>
  <c r="AV43" i="234"/>
  <c r="AV172" i="233"/>
  <c r="AF172" i="233"/>
  <c r="AX172" i="233"/>
  <c r="AF129" i="233"/>
  <c r="AX129" i="233"/>
  <c r="AV129" i="233"/>
  <c r="AV86" i="233"/>
  <c r="AX86" i="233"/>
  <c r="AF43" i="233"/>
  <c r="AF86" i="233"/>
  <c r="AV43" i="233"/>
  <c r="AX43" i="233"/>
  <c r="AX215" i="233"/>
  <c r="AJ215" i="233" s="1"/>
  <c r="AV215" i="233"/>
  <c r="AA215" i="233" s="1"/>
  <c r="AF215" i="233"/>
  <c r="AN215" i="233" s="1"/>
  <c r="AX215" i="232"/>
  <c r="AJ215" i="232" s="1"/>
  <c r="AV215" i="232"/>
  <c r="AA215" i="232" s="1"/>
  <c r="AF215" i="232"/>
  <c r="AN215" i="232" s="1"/>
  <c r="AX43" i="232"/>
  <c r="AV43" i="232"/>
  <c r="AV172" i="232"/>
  <c r="AF172" i="232"/>
  <c r="AX172" i="232"/>
  <c r="AX86" i="232"/>
  <c r="AV86" i="232"/>
  <c r="AF43" i="232"/>
  <c r="AF86" i="232"/>
  <c r="AF129" i="232"/>
  <c r="AX129" i="232"/>
  <c r="AV129" i="232"/>
  <c r="D12" i="168"/>
  <c r="AJ172" i="240" l="1"/>
  <c r="AN172" i="240" s="1"/>
  <c r="AA172" i="240"/>
  <c r="AA86" i="240"/>
  <c r="AA43" i="240"/>
  <c r="AJ43" i="240"/>
  <c r="AN43" i="240" s="1"/>
  <c r="AX2" i="240" s="1"/>
  <c r="AJ86" i="240"/>
  <c r="AN86" i="240" s="1"/>
  <c r="AW2" i="240"/>
  <c r="AS1" i="240" s="1"/>
  <c r="AA129" i="240"/>
  <c r="AJ129" i="240"/>
  <c r="AN129" i="240" s="1"/>
  <c r="AJ172" i="237"/>
  <c r="AN172" i="237" s="1"/>
  <c r="AJ129" i="239"/>
  <c r="AN129" i="239" s="1"/>
  <c r="AW2" i="239"/>
  <c r="AS1" i="239" s="1"/>
  <c r="AA172" i="238"/>
  <c r="AJ172" i="239"/>
  <c r="AN172" i="239" s="1"/>
  <c r="AA129" i="238"/>
  <c r="AA172" i="239"/>
  <c r="AA86" i="239"/>
  <c r="AA43" i="239"/>
  <c r="AA129" i="239"/>
  <c r="AJ43" i="239"/>
  <c r="AN43" i="239" s="1"/>
  <c r="AX2" i="239" s="1"/>
  <c r="AJ86" i="239"/>
  <c r="AN86" i="239" s="1"/>
  <c r="AJ172" i="238"/>
  <c r="AN172" i="238" s="1"/>
  <c r="AJ129" i="238"/>
  <c r="AN129" i="238" s="1"/>
  <c r="AW2" i="238"/>
  <c r="AS1" i="238" s="1"/>
  <c r="AA86" i="238"/>
  <c r="AA43" i="238"/>
  <c r="AJ43" i="238"/>
  <c r="AN43" i="238" s="1"/>
  <c r="AX2" i="238" s="1"/>
  <c r="AJ86" i="238"/>
  <c r="AN86" i="238" s="1"/>
  <c r="AA172" i="237"/>
  <c r="AA129" i="237"/>
  <c r="AJ129" i="237"/>
  <c r="AN129" i="237" s="1"/>
  <c r="AA129" i="236"/>
  <c r="AA86" i="237"/>
  <c r="AA43" i="237"/>
  <c r="AW2" i="237"/>
  <c r="AS1" i="237" s="1"/>
  <c r="AJ43" i="237"/>
  <c r="AN43" i="237" s="1"/>
  <c r="AX2" i="237" s="1"/>
  <c r="AJ86" i="237"/>
  <c r="AN86" i="237" s="1"/>
  <c r="AJ43" i="236"/>
  <c r="AN43" i="236" s="1"/>
  <c r="AX2" i="236" s="1"/>
  <c r="AJ86" i="236"/>
  <c r="AN86" i="236" s="1"/>
  <c r="AW2" i="236"/>
  <c r="AS1" i="236" s="1"/>
  <c r="AJ172" i="235"/>
  <c r="AN172" i="235" s="1"/>
  <c r="AJ129" i="236"/>
  <c r="AN129" i="236" s="1"/>
  <c r="AJ172" i="236"/>
  <c r="AN172" i="236" s="1"/>
  <c r="AA172" i="236"/>
  <c r="AA86" i="236"/>
  <c r="AA43" i="236"/>
  <c r="AJ172" i="234"/>
  <c r="AN172" i="234" s="1"/>
  <c r="AJ129" i="235"/>
  <c r="AN129" i="235" s="1"/>
  <c r="AA129" i="234"/>
  <c r="AW2" i="235"/>
  <c r="AS1" i="235" s="1"/>
  <c r="AA172" i="234"/>
  <c r="AW2" i="234"/>
  <c r="AS1" i="234" s="1"/>
  <c r="AA172" i="235"/>
  <c r="AA86" i="235"/>
  <c r="AA43" i="235"/>
  <c r="AJ43" i="235"/>
  <c r="AN43" i="235" s="1"/>
  <c r="AX2" i="235" s="1"/>
  <c r="AJ86" i="235"/>
  <c r="AN86" i="235" s="1"/>
  <c r="AA129" i="235"/>
  <c r="AJ172" i="233"/>
  <c r="AN172" i="233" s="1"/>
  <c r="AJ129" i="234"/>
  <c r="AN129" i="234" s="1"/>
  <c r="AA172" i="233"/>
  <c r="AA86" i="234"/>
  <c r="AA43" i="234"/>
  <c r="AJ86" i="234"/>
  <c r="AN86" i="234" s="1"/>
  <c r="AJ43" i="234"/>
  <c r="AN43" i="234" s="1"/>
  <c r="AX2" i="234" s="1"/>
  <c r="AJ86" i="233"/>
  <c r="AN86" i="233" s="1"/>
  <c r="AJ43" i="233"/>
  <c r="AN43" i="233" s="1"/>
  <c r="AX2" i="233" s="1"/>
  <c r="AA86" i="233"/>
  <c r="AA43" i="233"/>
  <c r="AA129" i="232"/>
  <c r="AA129" i="233"/>
  <c r="AJ129" i="232"/>
  <c r="AN129" i="232" s="1"/>
  <c r="AA172" i="232"/>
  <c r="AJ129" i="233"/>
  <c r="AN129" i="233" s="1"/>
  <c r="AW2" i="233"/>
  <c r="AS1" i="233" s="1"/>
  <c r="AA86" i="232"/>
  <c r="AA43" i="232"/>
  <c r="AJ43" i="232"/>
  <c r="AN43" i="232" s="1"/>
  <c r="AX2" i="232" s="1"/>
  <c r="AJ86" i="232"/>
  <c r="AN86" i="232" s="1"/>
  <c r="AJ172" i="232"/>
  <c r="AN172" i="232" s="1"/>
  <c r="AW2" i="232"/>
  <c r="AS1" i="232" s="1"/>
  <c r="BA212" i="168"/>
  <c r="BA210" i="168"/>
  <c r="BA208" i="168"/>
  <c r="BA206" i="168"/>
  <c r="BA204" i="168"/>
  <c r="BA202" i="168"/>
  <c r="BA200" i="168"/>
  <c r="BA198" i="168"/>
  <c r="BA196" i="168"/>
  <c r="BA194" i="168"/>
  <c r="BA192" i="168"/>
  <c r="BA190" i="168"/>
  <c r="BA188" i="168"/>
  <c r="BA186" i="168"/>
  <c r="BA184" i="168"/>
  <c r="BA169" i="168"/>
  <c r="BA167" i="168"/>
  <c r="BA165" i="168"/>
  <c r="BA163" i="168"/>
  <c r="BA161" i="168"/>
  <c r="BA159" i="168"/>
  <c r="BA157" i="168"/>
  <c r="BA155" i="168"/>
  <c r="BA153" i="168"/>
  <c r="BA151" i="168"/>
  <c r="BA149" i="168"/>
  <c r="BA147" i="168"/>
  <c r="BA145" i="168"/>
  <c r="BA143" i="168"/>
  <c r="BA141" i="168"/>
  <c r="BA126" i="168"/>
  <c r="BA124" i="168"/>
  <c r="BA122" i="168"/>
  <c r="BA120" i="168"/>
  <c r="BA118" i="168"/>
  <c r="BA116" i="168"/>
  <c r="BA114" i="168"/>
  <c r="BA112" i="168"/>
  <c r="BA110" i="168"/>
  <c r="BA108" i="168"/>
  <c r="BA106" i="168"/>
  <c r="BA104" i="168"/>
  <c r="BA102" i="168"/>
  <c r="BA100" i="168"/>
  <c r="BA98" i="168"/>
  <c r="BA83" i="168"/>
  <c r="BA81" i="168"/>
  <c r="BA79" i="168"/>
  <c r="BA77" i="168"/>
  <c r="BA75" i="168"/>
  <c r="BA73" i="168"/>
  <c r="BA71" i="168"/>
  <c r="BA69" i="168"/>
  <c r="BA67" i="168"/>
  <c r="BA65" i="168"/>
  <c r="BA63" i="168"/>
  <c r="BA61" i="168"/>
  <c r="BA59" i="168"/>
  <c r="BA57" i="168"/>
  <c r="BA55" i="168"/>
  <c r="BA40" i="168" l="1"/>
  <c r="BA38" i="168"/>
  <c r="BA36" i="168"/>
  <c r="BA34" i="168"/>
  <c r="BA32" i="168"/>
  <c r="BA30" i="168"/>
  <c r="BA28" i="168"/>
  <c r="BA26" i="168"/>
  <c r="BA24" i="168"/>
  <c r="BA22" i="168"/>
  <c r="BA20" i="168"/>
  <c r="BA18" i="168"/>
  <c r="BA16" i="168"/>
  <c r="BA14" i="168"/>
  <c r="AW212" i="168" l="1"/>
  <c r="AW210" i="168"/>
  <c r="AW208" i="168"/>
  <c r="AW206" i="168"/>
  <c r="AW204" i="168"/>
  <c r="AW202" i="168"/>
  <c r="AW200" i="168"/>
  <c r="AW198" i="168"/>
  <c r="AW196" i="168"/>
  <c r="AW194" i="168"/>
  <c r="AW192" i="168"/>
  <c r="AW190" i="168"/>
  <c r="AW188" i="168"/>
  <c r="AW186" i="168"/>
  <c r="AW184" i="168"/>
  <c r="AW169" i="168"/>
  <c r="AW167" i="168"/>
  <c r="AW165" i="168"/>
  <c r="AW163" i="168"/>
  <c r="AW161" i="168"/>
  <c r="AW159" i="168"/>
  <c r="AW157" i="168"/>
  <c r="AW155" i="168"/>
  <c r="AW153" i="168"/>
  <c r="AW151" i="168"/>
  <c r="AW149" i="168"/>
  <c r="AW147" i="168"/>
  <c r="AW145" i="168"/>
  <c r="AW143" i="168"/>
  <c r="AW141" i="168"/>
  <c r="AW126" i="168"/>
  <c r="AW124" i="168"/>
  <c r="AW122" i="168"/>
  <c r="AW120" i="168"/>
  <c r="AW118" i="168"/>
  <c r="AW116" i="168"/>
  <c r="AW114" i="168"/>
  <c r="AW112" i="168"/>
  <c r="AW110" i="168"/>
  <c r="AW108" i="168"/>
  <c r="AW106" i="168"/>
  <c r="AW104" i="168"/>
  <c r="AW102" i="168"/>
  <c r="D102" i="168" s="1"/>
  <c r="AW100" i="168"/>
  <c r="AW98" i="168"/>
  <c r="AW83" i="168"/>
  <c r="AW81" i="168"/>
  <c r="AW79" i="168"/>
  <c r="AW77" i="168"/>
  <c r="AW75" i="168"/>
  <c r="AW73" i="168"/>
  <c r="AW71" i="168"/>
  <c r="AW69" i="168"/>
  <c r="AW67" i="168"/>
  <c r="AW65" i="168"/>
  <c r="AW63" i="168"/>
  <c r="AW61" i="168"/>
  <c r="AW59" i="168"/>
  <c r="AW57" i="168"/>
  <c r="AW55" i="168"/>
  <c r="D55" i="168" s="1"/>
  <c r="AW40" i="168"/>
  <c r="D40" i="168" s="1"/>
  <c r="AW38" i="168"/>
  <c r="D38" i="168" s="1"/>
  <c r="AW36" i="168"/>
  <c r="D36" i="168" s="1"/>
  <c r="AW34" i="168"/>
  <c r="D34" i="168" s="1"/>
  <c r="AW32" i="168"/>
  <c r="D32" i="168" s="1"/>
  <c r="AW30" i="168"/>
  <c r="D30" i="168" s="1"/>
  <c r="AW28" i="168"/>
  <c r="D28" i="168" s="1"/>
  <c r="AW26" i="168"/>
  <c r="D26" i="168" s="1"/>
  <c r="AW24" i="168"/>
  <c r="D24" i="168" s="1"/>
  <c r="AW22" i="168"/>
  <c r="D22" i="168" s="1"/>
  <c r="AW20" i="168"/>
  <c r="D20" i="168" s="1"/>
  <c r="AW18" i="168"/>
  <c r="D18" i="168" s="1"/>
  <c r="AW16" i="168"/>
  <c r="D16" i="168" s="1"/>
  <c r="AW14" i="168"/>
  <c r="D14" i="168" s="1"/>
  <c r="AC12" i="168"/>
  <c r="AH6" i="168"/>
  <c r="AH4" i="168"/>
  <c r="AV2" i="168"/>
  <c r="AV167" i="168" s="1"/>
  <c r="H2" i="168"/>
  <c r="AH178" i="168" l="1"/>
  <c r="AH135" i="168"/>
  <c r="AH92" i="168"/>
  <c r="AH176" i="168"/>
  <c r="AH90" i="168"/>
  <c r="AH133" i="168"/>
  <c r="BA12" i="168"/>
  <c r="AV26" i="168"/>
  <c r="AV100" i="168"/>
  <c r="AV190" i="168"/>
  <c r="AH49" i="168"/>
  <c r="AV155" i="168"/>
  <c r="AV16" i="168"/>
  <c r="AV32" i="168"/>
  <c r="AV73" i="168"/>
  <c r="AV194" i="168"/>
  <c r="AV14" i="168"/>
  <c r="AV30" i="168"/>
  <c r="AV151" i="168"/>
  <c r="AY2" i="168"/>
  <c r="AB5" i="168" s="1"/>
  <c r="AV20" i="168"/>
  <c r="AV77" i="168"/>
  <c r="AV69" i="168"/>
  <c r="AV61" i="168"/>
  <c r="AV22" i="168"/>
  <c r="H88" i="168"/>
  <c r="H131" i="168"/>
  <c r="H174" i="168"/>
  <c r="AV12" i="168"/>
  <c r="AV28" i="168"/>
  <c r="H45" i="168"/>
  <c r="AV204" i="168"/>
  <c r="AV188" i="168"/>
  <c r="AV165" i="168"/>
  <c r="AV149" i="168"/>
  <c r="AV126" i="168"/>
  <c r="AV110" i="168"/>
  <c r="AV71" i="168"/>
  <c r="AV55" i="168"/>
  <c r="AV198" i="168"/>
  <c r="AV159" i="168"/>
  <c r="AV143" i="168"/>
  <c r="AV120" i="168"/>
  <c r="AV104" i="168"/>
  <c r="AV81" i="168"/>
  <c r="AV65" i="168"/>
  <c r="AV208" i="168"/>
  <c r="AV192" i="168"/>
  <c r="AV169" i="168"/>
  <c r="AV153" i="168"/>
  <c r="AV114" i="168"/>
  <c r="AV98" i="168"/>
  <c r="AV75" i="168"/>
  <c r="AV59" i="168"/>
  <c r="AV36" i="168"/>
  <c r="AV202" i="168"/>
  <c r="AV186" i="168"/>
  <c r="AV163" i="168"/>
  <c r="AV147" i="168"/>
  <c r="AV124" i="168"/>
  <c r="AV108" i="168"/>
  <c r="AV212" i="168"/>
  <c r="AV196" i="168"/>
  <c r="AV157" i="168"/>
  <c r="AV141" i="168"/>
  <c r="AV118" i="168"/>
  <c r="AV102" i="168"/>
  <c r="AV79" i="168"/>
  <c r="AV63" i="168"/>
  <c r="AV40" i="168"/>
  <c r="AV200" i="168"/>
  <c r="AV184" i="168"/>
  <c r="AV161" i="168"/>
  <c r="AV145" i="168"/>
  <c r="AV122" i="168"/>
  <c r="AV106" i="168"/>
  <c r="AV83" i="168"/>
  <c r="AV67" i="168"/>
  <c r="AH47" i="168"/>
  <c r="AV18" i="168"/>
  <c r="AV34" i="168"/>
  <c r="AV38" i="168"/>
  <c r="AV57" i="168"/>
  <c r="AV112" i="168"/>
  <c r="AV24" i="168"/>
  <c r="AV116" i="168"/>
  <c r="AV206" i="168"/>
  <c r="AV210" i="168"/>
  <c r="K7" i="168" l="1"/>
  <c r="F5" i="168"/>
  <c r="F177" i="168" s="1"/>
  <c r="AY8" i="168"/>
  <c r="U4" i="168" s="1"/>
  <c r="U176" i="168" s="1"/>
  <c r="AV8" i="168"/>
  <c r="U3" i="168" s="1"/>
  <c r="U175" i="168" s="1"/>
  <c r="AV5" i="168"/>
  <c r="AB177" i="168"/>
  <c r="F3" i="168"/>
  <c r="F175" i="168" s="1"/>
  <c r="K93" i="168" l="1"/>
  <c r="K179" i="168"/>
  <c r="K136" i="168"/>
  <c r="F91" i="168"/>
  <c r="F134" i="168"/>
  <c r="U90" i="168"/>
  <c r="U133" i="168"/>
  <c r="F89" i="168"/>
  <c r="F132" i="168"/>
  <c r="AB91" i="168"/>
  <c r="AB134" i="168"/>
  <c r="U89" i="168"/>
  <c r="U132" i="168"/>
  <c r="BB5" i="168"/>
  <c r="Q5" i="168"/>
  <c r="L6" i="168"/>
  <c r="L5" i="168"/>
  <c r="Q6" i="168"/>
  <c r="F48" i="168"/>
  <c r="F46" i="168"/>
  <c r="U47" i="168"/>
  <c r="AB48" i="168"/>
  <c r="U46" i="168"/>
  <c r="K50" i="168"/>
  <c r="BC5" i="168"/>
  <c r="AF73" i="168" l="1"/>
  <c r="AJ73" i="168" s="1"/>
  <c r="AF57" i="168"/>
  <c r="AJ57" i="168" s="1"/>
  <c r="AF79" i="168"/>
  <c r="AJ79" i="168" s="1"/>
  <c r="AF63" i="168"/>
  <c r="AJ63" i="168" s="1"/>
  <c r="AF69" i="168"/>
  <c r="AJ69" i="168" s="1"/>
  <c r="AF61" i="168"/>
  <c r="AJ61" i="168" s="1"/>
  <c r="AF83" i="168"/>
  <c r="AJ83" i="168" s="1"/>
  <c r="AF75" i="168"/>
  <c r="AJ75" i="168" s="1"/>
  <c r="AF59" i="168"/>
  <c r="AJ59" i="168" s="1"/>
  <c r="AF65" i="168"/>
  <c r="AJ65" i="168" s="1"/>
  <c r="AF71" i="168"/>
  <c r="AJ71" i="168" s="1"/>
  <c r="AF77" i="168"/>
  <c r="AJ77" i="168" s="1"/>
  <c r="AF67" i="168"/>
  <c r="AJ67" i="168" s="1"/>
  <c r="AF81" i="168"/>
  <c r="AJ81" i="168" s="1"/>
  <c r="AF159" i="168"/>
  <c r="AJ159" i="168" s="1"/>
  <c r="AF143" i="168"/>
  <c r="AJ143" i="168" s="1"/>
  <c r="AF145" i="168"/>
  <c r="AJ145" i="168" s="1"/>
  <c r="AF147" i="168"/>
  <c r="AJ147" i="168" s="1"/>
  <c r="AF169" i="168"/>
  <c r="AJ169" i="168" s="1"/>
  <c r="AF165" i="168"/>
  <c r="AJ165" i="168" s="1"/>
  <c r="AF149" i="168"/>
  <c r="AJ149" i="168" s="1"/>
  <c r="AF155" i="168"/>
  <c r="AJ155" i="168" s="1"/>
  <c r="AF161" i="168"/>
  <c r="AJ161" i="168" s="1"/>
  <c r="AF167" i="168"/>
  <c r="AJ167" i="168" s="1"/>
  <c r="AF151" i="168"/>
  <c r="AJ151" i="168" s="1"/>
  <c r="AF157" i="168"/>
  <c r="AJ157" i="168" s="1"/>
  <c r="AF141" i="168"/>
  <c r="AJ141" i="168" s="1"/>
  <c r="AF163" i="168"/>
  <c r="AJ163" i="168" s="1"/>
  <c r="AF153" i="168"/>
  <c r="AJ153" i="168" s="1"/>
  <c r="AF126" i="168"/>
  <c r="AJ126" i="168" s="1"/>
  <c r="AF116" i="168"/>
  <c r="AJ116" i="168" s="1"/>
  <c r="AF100" i="168"/>
  <c r="AJ100" i="168" s="1"/>
  <c r="AF122" i="168"/>
  <c r="AJ122" i="168" s="1"/>
  <c r="AF118" i="168"/>
  <c r="AJ118" i="168" s="1"/>
  <c r="AF106" i="168"/>
  <c r="AJ106" i="168" s="1"/>
  <c r="AF112" i="168"/>
  <c r="AJ112" i="168" s="1"/>
  <c r="AF110" i="168"/>
  <c r="AJ110" i="168" s="1"/>
  <c r="AF124" i="168"/>
  <c r="AJ124" i="168" s="1"/>
  <c r="AF108" i="168"/>
  <c r="AJ108" i="168" s="1"/>
  <c r="AF114" i="168"/>
  <c r="AJ114" i="168" s="1"/>
  <c r="AF98" i="168"/>
  <c r="AJ98" i="168" s="1"/>
  <c r="AF120" i="168"/>
  <c r="AJ120" i="168" s="1"/>
  <c r="AF104" i="168"/>
  <c r="AJ104" i="168" s="1"/>
  <c r="AF202" i="168"/>
  <c r="AJ202" i="168" s="1"/>
  <c r="AF186" i="168"/>
  <c r="AJ186" i="168" s="1"/>
  <c r="AF208" i="168"/>
  <c r="AJ208" i="168" s="1"/>
  <c r="AF192" i="168"/>
  <c r="AJ192" i="168" s="1"/>
  <c r="AF204" i="168"/>
  <c r="AJ204" i="168" s="1"/>
  <c r="AF188" i="168"/>
  <c r="AJ188" i="168" s="1"/>
  <c r="AF200" i="168"/>
  <c r="AJ200" i="168" s="1"/>
  <c r="AF206" i="168"/>
  <c r="AJ206" i="168" s="1"/>
  <c r="AF190" i="168"/>
  <c r="AJ190" i="168" s="1"/>
  <c r="AF212" i="168"/>
  <c r="AJ212" i="168" s="1"/>
  <c r="AF196" i="168"/>
  <c r="AJ196" i="168" s="1"/>
  <c r="AF198" i="168"/>
  <c r="AJ198" i="168" s="1"/>
  <c r="AF210" i="168"/>
  <c r="AJ210" i="168" s="1"/>
  <c r="AF194" i="168"/>
  <c r="AJ194" i="168" s="1"/>
  <c r="AF184" i="168"/>
  <c r="AJ184" i="168" s="1"/>
  <c r="AX12" i="168"/>
  <c r="AY12" i="168" s="1"/>
  <c r="AZ12" i="168" s="1"/>
  <c r="Q135" i="168"/>
  <c r="Q178" i="168"/>
  <c r="L134" i="168"/>
  <c r="L177" i="168"/>
  <c r="L135" i="168"/>
  <c r="L178" i="168"/>
  <c r="Q134" i="168"/>
  <c r="Q177" i="168"/>
  <c r="Q49" i="168"/>
  <c r="Q92" i="168"/>
  <c r="L48" i="168"/>
  <c r="L91" i="168"/>
  <c r="L49" i="168"/>
  <c r="L92" i="168"/>
  <c r="Q48" i="168"/>
  <c r="Q91" i="168"/>
  <c r="AX208" i="168"/>
  <c r="AY208" i="168" s="1"/>
  <c r="AZ208" i="168" s="1"/>
  <c r="AX192" i="168"/>
  <c r="AY192" i="168" s="1"/>
  <c r="AZ192" i="168" s="1"/>
  <c r="AX169" i="168"/>
  <c r="AY169" i="168" s="1"/>
  <c r="AZ169" i="168" s="1"/>
  <c r="AX153" i="168"/>
  <c r="AY153" i="168" s="1"/>
  <c r="AZ153" i="168" s="1"/>
  <c r="AX114" i="168"/>
  <c r="AY114" i="168" s="1"/>
  <c r="AZ114" i="168" s="1"/>
  <c r="AX98" i="168"/>
  <c r="AY98" i="168" s="1"/>
  <c r="AZ98" i="168" s="1"/>
  <c r="AX75" i="168"/>
  <c r="AY75" i="168" s="1"/>
  <c r="AZ75" i="168" s="1"/>
  <c r="AX59" i="168"/>
  <c r="AY59" i="168" s="1"/>
  <c r="AZ59" i="168" s="1"/>
  <c r="AX36" i="168"/>
  <c r="AY36" i="168" s="1"/>
  <c r="AZ36" i="168" s="1"/>
  <c r="AX202" i="168"/>
  <c r="AY202" i="168" s="1"/>
  <c r="AZ202" i="168" s="1"/>
  <c r="AX186" i="168"/>
  <c r="AY186" i="168" s="1"/>
  <c r="AZ186" i="168" s="1"/>
  <c r="AX163" i="168"/>
  <c r="AY163" i="168" s="1"/>
  <c r="AZ163" i="168" s="1"/>
  <c r="AX147" i="168"/>
  <c r="AY147" i="168" s="1"/>
  <c r="AZ147" i="168" s="1"/>
  <c r="AX124" i="168"/>
  <c r="AY124" i="168" s="1"/>
  <c r="AZ124" i="168" s="1"/>
  <c r="AX108" i="168"/>
  <c r="AY108" i="168" s="1"/>
  <c r="AZ108" i="168" s="1"/>
  <c r="AX69" i="168"/>
  <c r="AY69" i="168" s="1"/>
  <c r="AZ69" i="168" s="1"/>
  <c r="AX212" i="168"/>
  <c r="AY212" i="168" s="1"/>
  <c r="AZ212" i="168" s="1"/>
  <c r="AX196" i="168"/>
  <c r="AY196" i="168" s="1"/>
  <c r="AZ196" i="168" s="1"/>
  <c r="AX157" i="168"/>
  <c r="AY157" i="168" s="1"/>
  <c r="AZ157" i="168" s="1"/>
  <c r="AX141" i="168"/>
  <c r="AY141" i="168" s="1"/>
  <c r="AZ141" i="168" s="1"/>
  <c r="AX118" i="168"/>
  <c r="AY118" i="168" s="1"/>
  <c r="AZ118" i="168" s="1"/>
  <c r="AX102" i="168"/>
  <c r="AY102" i="168" s="1"/>
  <c r="AZ102" i="168" s="1"/>
  <c r="AX79" i="168"/>
  <c r="AY79" i="168" s="1"/>
  <c r="AZ79" i="168" s="1"/>
  <c r="AX63" i="168"/>
  <c r="AY63" i="168" s="1"/>
  <c r="AZ63" i="168" s="1"/>
  <c r="AX40" i="168"/>
  <c r="AY40" i="168" s="1"/>
  <c r="AZ40" i="168" s="1"/>
  <c r="AX206" i="168"/>
  <c r="AY206" i="168" s="1"/>
  <c r="AZ206" i="168" s="1"/>
  <c r="AX190" i="168"/>
  <c r="AY190" i="168" s="1"/>
  <c r="AZ190" i="168" s="1"/>
  <c r="AX167" i="168"/>
  <c r="AY167" i="168" s="1"/>
  <c r="AZ167" i="168" s="1"/>
  <c r="AX151" i="168"/>
  <c r="AY151" i="168" s="1"/>
  <c r="AZ151" i="168" s="1"/>
  <c r="AX112" i="168"/>
  <c r="AY112" i="168" s="1"/>
  <c r="AZ112" i="168" s="1"/>
  <c r="AX73" i="168"/>
  <c r="AY73" i="168" s="1"/>
  <c r="AZ73" i="168" s="1"/>
  <c r="AX200" i="168"/>
  <c r="AY200" i="168" s="1"/>
  <c r="AZ200" i="168" s="1"/>
  <c r="AX184" i="168"/>
  <c r="AY184" i="168" s="1"/>
  <c r="AZ184" i="168" s="1"/>
  <c r="AX161" i="168"/>
  <c r="AY161" i="168" s="1"/>
  <c r="AZ161" i="168" s="1"/>
  <c r="AX145" i="168"/>
  <c r="AY145" i="168" s="1"/>
  <c r="AZ145" i="168" s="1"/>
  <c r="AX122" i="168"/>
  <c r="AY122" i="168" s="1"/>
  <c r="AZ122" i="168" s="1"/>
  <c r="AX106" i="168"/>
  <c r="AY106" i="168" s="1"/>
  <c r="AZ106" i="168" s="1"/>
  <c r="AX83" i="168"/>
  <c r="AY83" i="168" s="1"/>
  <c r="AZ83" i="168" s="1"/>
  <c r="AX67" i="168"/>
  <c r="AY67" i="168" s="1"/>
  <c r="AZ67" i="168" s="1"/>
  <c r="AX204" i="168"/>
  <c r="AY204" i="168" s="1"/>
  <c r="AZ204" i="168" s="1"/>
  <c r="AX188" i="168"/>
  <c r="AY188" i="168" s="1"/>
  <c r="AZ188" i="168" s="1"/>
  <c r="AX165" i="168"/>
  <c r="AY165" i="168" s="1"/>
  <c r="AZ165" i="168" s="1"/>
  <c r="AX149" i="168"/>
  <c r="AY149" i="168" s="1"/>
  <c r="AZ149" i="168" s="1"/>
  <c r="AX126" i="168"/>
  <c r="AY126" i="168" s="1"/>
  <c r="AZ126" i="168" s="1"/>
  <c r="AX110" i="168"/>
  <c r="AY110" i="168" s="1"/>
  <c r="AZ110" i="168" s="1"/>
  <c r="AX71" i="168"/>
  <c r="AY71" i="168" s="1"/>
  <c r="AZ71" i="168" s="1"/>
  <c r="AX55" i="168"/>
  <c r="AY55" i="168" s="1"/>
  <c r="AZ55" i="168" s="1"/>
  <c r="AX57" i="168"/>
  <c r="AY57" i="168" s="1"/>
  <c r="AZ57" i="168" s="1"/>
  <c r="AX143" i="168"/>
  <c r="AY143" i="168" s="1"/>
  <c r="AZ143" i="168" s="1"/>
  <c r="AX81" i="168"/>
  <c r="AY81" i="168" s="1"/>
  <c r="AZ81" i="168" s="1"/>
  <c r="AX28" i="168"/>
  <c r="AY28" i="168" s="1"/>
  <c r="AZ28" i="168" s="1"/>
  <c r="AX77" i="168"/>
  <c r="AY77" i="168" s="1"/>
  <c r="AZ77" i="168" s="1"/>
  <c r="AX65" i="168"/>
  <c r="AY65" i="168" s="1"/>
  <c r="AZ65" i="168" s="1"/>
  <c r="AX22" i="168"/>
  <c r="AY22" i="168" s="1"/>
  <c r="AZ22" i="168" s="1"/>
  <c r="AX198" i="168"/>
  <c r="AY198" i="168" s="1"/>
  <c r="AZ198" i="168" s="1"/>
  <c r="AX194" i="168"/>
  <c r="AY194" i="168" s="1"/>
  <c r="AZ194" i="168" s="1"/>
  <c r="AX104" i="168"/>
  <c r="AY104" i="168" s="1"/>
  <c r="AZ104" i="168" s="1"/>
  <c r="AX32" i="168"/>
  <c r="AY32" i="168" s="1"/>
  <c r="AZ32" i="168" s="1"/>
  <c r="AX16" i="168"/>
  <c r="AY16" i="168" s="1"/>
  <c r="AZ16" i="168" s="1"/>
  <c r="AX26" i="168"/>
  <c r="AY26" i="168" s="1"/>
  <c r="AZ26" i="168" s="1"/>
  <c r="AX159" i="168"/>
  <c r="AY159" i="168" s="1"/>
  <c r="AZ159" i="168" s="1"/>
  <c r="AX100" i="168"/>
  <c r="AY100" i="168" s="1"/>
  <c r="AZ100" i="168" s="1"/>
  <c r="AX116" i="168"/>
  <c r="AY116" i="168" s="1"/>
  <c r="AZ116" i="168" s="1"/>
  <c r="AX24" i="168"/>
  <c r="AY24" i="168" s="1"/>
  <c r="AZ24" i="168" s="1"/>
  <c r="AX38" i="168"/>
  <c r="AY38" i="168" s="1"/>
  <c r="AZ38" i="168" s="1"/>
  <c r="AX34" i="168"/>
  <c r="AY34" i="168" s="1"/>
  <c r="AZ34" i="168" s="1"/>
  <c r="AX155" i="168"/>
  <c r="AY155" i="168" s="1"/>
  <c r="AZ155" i="168" s="1"/>
  <c r="AX61" i="168"/>
  <c r="AY61" i="168" s="1"/>
  <c r="AZ61" i="168" s="1"/>
  <c r="AX20" i="168"/>
  <c r="AY20" i="168" s="1"/>
  <c r="AZ20" i="168" s="1"/>
  <c r="AX210" i="168"/>
  <c r="AY210" i="168" s="1"/>
  <c r="AZ210" i="168" s="1"/>
  <c r="AX120" i="168"/>
  <c r="AY120" i="168" s="1"/>
  <c r="AZ120" i="168" s="1"/>
  <c r="AX30" i="168"/>
  <c r="AY30" i="168" s="1"/>
  <c r="AZ30" i="168" s="1"/>
  <c r="AX14" i="168"/>
  <c r="AY14" i="168" s="1"/>
  <c r="AZ14" i="168" s="1"/>
  <c r="AX18" i="168"/>
  <c r="AY18" i="168" s="1"/>
  <c r="AZ18" i="168" s="1"/>
  <c r="AM1" i="36"/>
  <c r="AF102" i="168" l="1"/>
  <c r="AJ102" i="168" s="1"/>
  <c r="AF55" i="168"/>
  <c r="AJ55" i="168" s="1"/>
  <c r="AF40" i="168"/>
  <c r="AJ40" i="168" s="1"/>
  <c r="AF38" i="168"/>
  <c r="AJ38" i="168" s="1"/>
  <c r="AF36" i="168"/>
  <c r="AJ36" i="168" s="1"/>
  <c r="AF34" i="168"/>
  <c r="AJ34" i="168" s="1"/>
  <c r="AF32" i="168"/>
  <c r="AJ32" i="168" s="1"/>
  <c r="AF30" i="168"/>
  <c r="AJ30" i="168" s="1"/>
  <c r="AF28" i="168"/>
  <c r="AJ28" i="168" s="1"/>
  <c r="AF26" i="168"/>
  <c r="AJ26" i="168" s="1"/>
  <c r="AF20" i="168"/>
  <c r="AJ20" i="168" s="1"/>
  <c r="AF24" i="168"/>
  <c r="AJ24" i="168" s="1"/>
  <c r="AF22" i="168"/>
  <c r="AJ22" i="168" s="1"/>
  <c r="AF18" i="168"/>
  <c r="AJ18" i="168" s="1"/>
  <c r="AF16" i="168"/>
  <c r="AJ16" i="168" s="1"/>
  <c r="AF14" i="168"/>
  <c r="AJ14" i="168" s="1"/>
  <c r="AF12" i="168"/>
  <c r="AD9" i="8"/>
  <c r="AD10" i="8"/>
  <c r="AD11" i="8"/>
  <c r="AD12" i="8"/>
  <c r="AD13" i="8"/>
  <c r="AD14" i="8"/>
  <c r="AD15" i="8"/>
  <c r="AD16" i="8"/>
  <c r="AD17" i="8"/>
  <c r="AD8" i="8"/>
  <c r="AJ12" i="168" l="1"/>
  <c r="AW43" i="168"/>
  <c r="AW172" i="168"/>
  <c r="AV172" i="168" s="1"/>
  <c r="AW86" i="168"/>
  <c r="AV86" i="168" s="1"/>
  <c r="AW215" i="168"/>
  <c r="AW129" i="168"/>
  <c r="D2" i="13"/>
  <c r="AF215" i="168" l="1"/>
  <c r="AV215" i="168"/>
  <c r="AA215" i="168" s="1"/>
  <c r="AX129" i="168"/>
  <c r="AV129" i="168"/>
  <c r="AX43" i="168"/>
  <c r="AV43" i="168"/>
  <c r="AX215" i="168"/>
  <c r="AJ215" i="168" s="1"/>
  <c r="AF86" i="168"/>
  <c r="AX86" i="168"/>
  <c r="AF43" i="168"/>
  <c r="AF172" i="168"/>
  <c r="AX172" i="168"/>
  <c r="AF129" i="168"/>
  <c r="AA129" i="168" l="1"/>
  <c r="AA172" i="168"/>
  <c r="AA86" i="168"/>
  <c r="AA43" i="168"/>
  <c r="AW2" i="168"/>
  <c r="AS1" i="168" s="1"/>
  <c r="AJ172" i="168"/>
  <c r="AN172" i="168" s="1"/>
  <c r="AJ43" i="168"/>
  <c r="AN43" i="168" s="1"/>
  <c r="AJ86" i="168"/>
  <c r="AN86" i="168" s="1"/>
  <c r="AN215" i="168"/>
  <c r="AJ129" i="168"/>
  <c r="AN129" i="168" s="1"/>
  <c r="AX2" i="168" l="1"/>
  <c r="W9" i="8"/>
  <c r="AF3" i="8" l="1"/>
  <c r="AE3" i="8"/>
  <c r="B11" i="36" l="1"/>
  <c r="Q29" i="11"/>
  <c r="B2" i="168"/>
  <c r="W7" i="8"/>
  <c r="B88" i="168" l="1"/>
  <c r="B174" i="168"/>
  <c r="B131" i="168"/>
  <c r="B45" i="168"/>
  <c r="D98" i="13" l="1"/>
  <c r="I9" i="36" l="1"/>
  <c r="W8" i="8" l="1"/>
  <c r="AY5" i="168" s="1"/>
  <c r="R7" i="168" l="1"/>
  <c r="R179" i="168" s="1"/>
  <c r="AB7" i="168"/>
  <c r="W7" i="168"/>
  <c r="B2" i="20"/>
  <c r="AQ14" i="36" s="1"/>
  <c r="B3" i="20"/>
  <c r="AQ15" i="36" s="1"/>
  <c r="B6" i="20"/>
  <c r="AQ18" i="36" s="1"/>
  <c r="AO18" i="36" s="1"/>
  <c r="B9" i="20"/>
  <c r="AQ21" i="36" s="1"/>
  <c r="AO21" i="36" s="1"/>
  <c r="B11" i="20"/>
  <c r="AQ23" i="36" s="1"/>
  <c r="AO23" i="36" s="1"/>
  <c r="B5" i="20"/>
  <c r="AQ17" i="36" s="1"/>
  <c r="AO17" i="36" s="1"/>
  <c r="B10" i="20"/>
  <c r="AQ22" i="36" s="1"/>
  <c r="AO22" i="36" s="1"/>
  <c r="B7" i="20"/>
  <c r="AQ19" i="36" s="1"/>
  <c r="AO19" i="36" s="1"/>
  <c r="B8" i="20"/>
  <c r="AQ20" i="36" s="1"/>
  <c r="AO20" i="36" s="1"/>
  <c r="B4" i="20"/>
  <c r="AQ16" i="36" s="1"/>
  <c r="AO16" i="36" s="1"/>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B19" i="36"/>
  <c r="B17" i="36"/>
  <c r="B20" i="36"/>
  <c r="B23" i="36"/>
  <c r="B16" i="36"/>
  <c r="B22" i="36"/>
  <c r="B21" i="36"/>
  <c r="B15" i="36"/>
  <c r="AO15" i="36" l="1"/>
  <c r="AB136" i="168"/>
  <c r="AB179" i="168"/>
  <c r="W136" i="168"/>
  <c r="W179" i="168"/>
  <c r="R93" i="168"/>
  <c r="R136" i="168"/>
  <c r="W50" i="168"/>
  <c r="W93" i="168"/>
  <c r="AB50" i="168"/>
  <c r="AB93" i="168"/>
  <c r="R50" i="168"/>
  <c r="N7" i="8"/>
  <c r="B18" i="36"/>
  <c r="N8" i="8" l="1"/>
  <c r="AE3" i="168" s="1"/>
  <c r="AE175" i="168" s="1"/>
  <c r="W15" i="8"/>
  <c r="N15" i="8"/>
  <c r="W14" i="8"/>
  <c r="N14" i="8"/>
  <c r="W13" i="8"/>
  <c r="N13" i="8"/>
  <c r="W12" i="8"/>
  <c r="N12" i="8"/>
  <c r="W11" i="8"/>
  <c r="N11" i="8"/>
  <c r="W10" i="8"/>
  <c r="N10" i="8"/>
  <c r="N9" i="8"/>
  <c r="AE89" i="168" l="1"/>
  <c r="AE132" i="168"/>
  <c r="AE46" i="168"/>
  <c r="N16" i="8"/>
  <c r="N17" i="8"/>
  <c r="V23" i="36"/>
  <c r="V19" i="36"/>
  <c r="V15" i="36"/>
  <c r="V17" i="36"/>
  <c r="V22" i="36"/>
  <c r="V21" i="36"/>
  <c r="V18" i="36"/>
  <c r="V20" i="36"/>
  <c r="V16" i="36"/>
  <c r="F100" i="13" l="1"/>
  <c r="F101" i="13" s="1"/>
  <c r="F102" i="13" s="1"/>
  <c r="F103" i="13" s="1"/>
  <c r="F104" i="13" s="1"/>
  <c r="F105" i="13" s="1"/>
  <c r="F106" i="13" s="1"/>
  <c r="F107" i="13" s="1"/>
  <c r="F108" i="13" s="1"/>
  <c r="F109" i="13" s="1"/>
  <c r="F110" i="13" s="1"/>
  <c r="F111" i="13" s="1"/>
  <c r="F112" i="13" s="1"/>
  <c r="F113" i="13" s="1"/>
  <c r="F114" i="13" s="1"/>
  <c r="F115" i="13" s="1"/>
  <c r="F116" i="13" s="1"/>
  <c r="F117" i="13" s="1"/>
  <c r="F118" i="13" s="1"/>
  <c r="F119" i="13" s="1"/>
  <c r="F120" i="13" s="1"/>
  <c r="F121" i="13" s="1"/>
  <c r="F122" i="13" s="1"/>
  <c r="F123" i="13" s="1"/>
  <c r="F124" i="13" s="1"/>
  <c r="F125" i="13" s="1"/>
  <c r="F126" i="13" s="1"/>
  <c r="F127" i="13" s="1"/>
  <c r="F128" i="13" s="1"/>
  <c r="F129" i="13" s="1"/>
  <c r="F130" i="13" s="1"/>
  <c r="F131" i="13" s="1"/>
  <c r="F132" i="13" s="1"/>
  <c r="F133" i="13" s="1"/>
  <c r="F134" i="13" s="1"/>
  <c r="F135" i="13" s="1"/>
  <c r="F136" i="13" s="1"/>
  <c r="F137" i="13" s="1"/>
  <c r="F138" i="13" s="1"/>
  <c r="F139" i="13" s="1"/>
  <c r="F140" i="13" s="1"/>
  <c r="F141" i="13" s="1"/>
  <c r="F142" i="13" s="1"/>
  <c r="F143" i="13" s="1"/>
  <c r="F144" i="13" s="1"/>
  <c r="F145" i="13" s="1"/>
  <c r="F146" i="13" s="1"/>
  <c r="V55" i="11" l="1"/>
  <c r="V52" i="11"/>
  <c r="X50" i="11"/>
  <c r="V48" i="11"/>
  <c r="V46" i="11"/>
  <c r="V43" i="11"/>
  <c r="W42" i="11"/>
  <c r="W16" i="8" l="1"/>
  <c r="W17" i="8"/>
  <c r="AO14" i="36"/>
  <c r="B14" i="36"/>
  <c r="O11" i="36" l="1"/>
  <c r="F57" i="13"/>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F81" i="13" s="1"/>
  <c r="F82" i="13" s="1"/>
  <c r="F83" i="13" s="1"/>
  <c r="F84" i="13" s="1"/>
  <c r="F85" i="13" s="1"/>
  <c r="F86" i="13" s="1"/>
  <c r="F87" i="13" s="1"/>
  <c r="F88" i="13" s="1"/>
  <c r="F89" i="13" s="1"/>
  <c r="F90" i="13" s="1"/>
  <c r="F91" i="13" s="1"/>
  <c r="F92" i="13" s="1"/>
  <c r="F93" i="13" s="1"/>
  <c r="F94" i="13" s="1"/>
  <c r="F95" i="13" s="1"/>
  <c r="F96" i="13" s="1"/>
  <c r="F97" i="13" s="1"/>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43" i="13" s="1"/>
  <c r="F44" i="13" s="1"/>
  <c r="F45" i="13" s="1"/>
  <c r="F46" i="13" s="1"/>
  <c r="F47" i="13" s="1"/>
  <c r="F48" i="13" s="1"/>
  <c r="F49" i="13" s="1"/>
  <c r="V14" i="36"/>
  <c r="AE11" i="36" l="1"/>
  <c r="M21" i="11" l="1"/>
</calcChain>
</file>

<file path=xl/sharedStrings.xml><?xml version="1.0" encoding="utf-8"?>
<sst xmlns="http://schemas.openxmlformats.org/spreadsheetml/2006/main" count="4903" uniqueCount="349">
  <si>
    <t>第７号様式（第１９条関係）</t>
    <rPh sb="0" eb="1">
      <t>ダイ</t>
    </rPh>
    <rPh sb="2" eb="3">
      <t>ゴウ</t>
    </rPh>
    <rPh sb="3" eb="5">
      <t>ヨウシキ</t>
    </rPh>
    <rPh sb="6" eb="7">
      <t>ダイ</t>
    </rPh>
    <rPh sb="9" eb="10">
      <t>ジョウ</t>
    </rPh>
    <rPh sb="10" eb="12">
      <t>カンケイ</t>
    </rPh>
    <phoneticPr fontId="3"/>
  </si>
  <si>
    <t>受給者
番号</t>
    <rPh sb="0" eb="3">
      <t>ジュキュウシャ</t>
    </rPh>
    <rPh sb="4" eb="6">
      <t>バンゴウ</t>
    </rPh>
    <phoneticPr fontId="3"/>
  </si>
  <si>
    <t>利用者等氏名</t>
    <rPh sb="0" eb="3">
      <t>リヨウシャ</t>
    </rPh>
    <rPh sb="3" eb="4">
      <t>トウ</t>
    </rPh>
    <rPh sb="4" eb="6">
      <t>シメイ</t>
    </rPh>
    <phoneticPr fontId="3"/>
  </si>
  <si>
    <t>年齢</t>
    <rPh sb="0" eb="2">
      <t>ネンレイ</t>
    </rPh>
    <phoneticPr fontId="3"/>
  </si>
  <si>
    <t>移動支援事業指定事業所番号</t>
    <rPh sb="0" eb="2">
      <t>イドウ</t>
    </rPh>
    <rPh sb="2" eb="4">
      <t>シエン</t>
    </rPh>
    <rPh sb="4" eb="6">
      <t>ジギョウ</t>
    </rPh>
    <rPh sb="6" eb="8">
      <t>シテイ</t>
    </rPh>
    <rPh sb="8" eb="11">
      <t>ジギョウショ</t>
    </rPh>
    <rPh sb="11" eb="13">
      <t>バンゴウ</t>
    </rPh>
    <phoneticPr fontId="3"/>
  </si>
  <si>
    <t>（児童氏名）</t>
    <rPh sb="1" eb="2">
      <t>ジ</t>
    </rPh>
    <rPh sb="2" eb="3">
      <t>ワラベ</t>
    </rPh>
    <rPh sb="3" eb="4">
      <t>シ</t>
    </rPh>
    <rPh sb="4" eb="5">
      <t>メイ</t>
    </rPh>
    <phoneticPr fontId="3"/>
  </si>
  <si>
    <t>才</t>
    <rPh sb="0" eb="1">
      <t>サイ</t>
    </rPh>
    <phoneticPr fontId="3"/>
  </si>
  <si>
    <t>決定
支給量</t>
    <rPh sb="0" eb="2">
      <t>ケッテイ</t>
    </rPh>
    <rPh sb="3" eb="5">
      <t>シキュウ</t>
    </rPh>
    <rPh sb="5" eb="6">
      <t>リョウ</t>
    </rPh>
    <phoneticPr fontId="3"/>
  </si>
  <si>
    <t>契約
支給量</t>
    <rPh sb="0" eb="2">
      <t>ケイヤク</t>
    </rPh>
    <rPh sb="3" eb="5">
      <t>シキュウ</t>
    </rPh>
    <rPh sb="5" eb="6">
      <t>リョウ</t>
    </rPh>
    <phoneticPr fontId="3"/>
  </si>
  <si>
    <t>事業所名</t>
    <rPh sb="0" eb="3">
      <t>ジギョウショ</t>
    </rPh>
    <rPh sb="3" eb="4">
      <t>メイ</t>
    </rPh>
    <phoneticPr fontId="3"/>
  </si>
  <si>
    <t>時間／月</t>
    <rPh sb="0" eb="2">
      <t>ジカン</t>
    </rPh>
    <rPh sb="3" eb="4">
      <t>ツキ</t>
    </rPh>
    <phoneticPr fontId="3"/>
  </si>
  <si>
    <t>利用者負担上限月額</t>
    <rPh sb="0" eb="3">
      <t>リヨウシャ</t>
    </rPh>
    <rPh sb="3" eb="5">
      <t>フタン</t>
    </rPh>
    <rPh sb="5" eb="7">
      <t>ジョウゲン</t>
    </rPh>
    <rPh sb="7" eb="8">
      <t>ツキ</t>
    </rPh>
    <rPh sb="8" eb="9">
      <t>ガク</t>
    </rPh>
    <phoneticPr fontId="3"/>
  </si>
  <si>
    <t>円</t>
    <rPh sb="0" eb="1">
      <t>エン</t>
    </rPh>
    <phoneticPr fontId="3"/>
  </si>
  <si>
    <t>日付</t>
    <rPh sb="0" eb="2">
      <t>ヒヅケ</t>
    </rPh>
    <phoneticPr fontId="3"/>
  </si>
  <si>
    <t>曜日</t>
    <rPh sb="0" eb="2">
      <t>ヨウビ</t>
    </rPh>
    <phoneticPr fontId="3"/>
  </si>
  <si>
    <t>種別</t>
    <rPh sb="0" eb="2">
      <t>シュベツ</t>
    </rPh>
    <phoneticPr fontId="3"/>
  </si>
  <si>
    <t>サービス内容</t>
    <rPh sb="4" eb="6">
      <t>ナイヨウ</t>
    </rPh>
    <phoneticPr fontId="3"/>
  </si>
  <si>
    <t>サービス提供時間</t>
    <rPh sb="4" eb="6">
      <t>テイキョウ</t>
    </rPh>
    <rPh sb="6" eb="8">
      <t>ジカン</t>
    </rPh>
    <phoneticPr fontId="3"/>
  </si>
  <si>
    <t>算定
時間数</t>
    <rPh sb="0" eb="2">
      <t>サンテイ</t>
    </rPh>
    <rPh sb="3" eb="5">
      <t>ジカン</t>
    </rPh>
    <rPh sb="5" eb="6">
      <t>スウ</t>
    </rPh>
    <phoneticPr fontId="3"/>
  </si>
  <si>
    <t>サービス費</t>
    <rPh sb="4" eb="5">
      <t>ヒ</t>
    </rPh>
    <phoneticPr fontId="3"/>
  </si>
  <si>
    <t>利用者
負担額</t>
    <rPh sb="0" eb="3">
      <t>リヨウシャ</t>
    </rPh>
    <rPh sb="4" eb="6">
      <t>フタン</t>
    </rPh>
    <rPh sb="6" eb="7">
      <t>ガク</t>
    </rPh>
    <phoneticPr fontId="3"/>
  </si>
  <si>
    <t>開始</t>
    <rPh sb="0" eb="2">
      <t>カイシ</t>
    </rPh>
    <phoneticPr fontId="3"/>
  </si>
  <si>
    <t xml:space="preserve"> 終了</t>
    <rPh sb="1" eb="3">
      <t>シュウリョウ</t>
    </rPh>
    <phoneticPr fontId="3"/>
  </si>
  <si>
    <t>提供</t>
    <rPh sb="0" eb="2">
      <t>テイキョウ</t>
    </rPh>
    <phoneticPr fontId="3"/>
  </si>
  <si>
    <t>始点</t>
    <rPh sb="0" eb="2">
      <t>シテン</t>
    </rPh>
    <phoneticPr fontId="3"/>
  </si>
  <si>
    <t>目的地</t>
    <rPh sb="0" eb="3">
      <t>モクテキチ</t>
    </rPh>
    <phoneticPr fontId="3"/>
  </si>
  <si>
    <t>終点</t>
    <rPh sb="0" eb="2">
      <t>シュウテン</t>
    </rPh>
    <phoneticPr fontId="3"/>
  </si>
  <si>
    <t xml:space="preserve"> 時刻</t>
    <rPh sb="1" eb="3">
      <t>ジコク</t>
    </rPh>
    <phoneticPr fontId="3"/>
  </si>
  <si>
    <t>時間数</t>
    <rPh sb="0" eb="3">
      <t>ジカンスウ</t>
    </rPh>
    <phoneticPr fontId="3"/>
  </si>
  <si>
    <t>算定時間数合計</t>
    <rPh sb="0" eb="2">
      <t>サンテイ</t>
    </rPh>
    <rPh sb="2" eb="5">
      <t>ジカンスウ</t>
    </rPh>
    <rPh sb="5" eb="7">
      <t>ゴウケイ</t>
    </rPh>
    <phoneticPr fontId="3"/>
  </si>
  <si>
    <t>サービス費合計</t>
    <rPh sb="4" eb="5">
      <t>ヒ</t>
    </rPh>
    <rPh sb="5" eb="7">
      <t>ゴウケイ</t>
    </rPh>
    <phoneticPr fontId="3"/>
  </si>
  <si>
    <t>利用者負担合計</t>
    <rPh sb="0" eb="3">
      <t>リヨウシャ</t>
    </rPh>
    <rPh sb="3" eb="5">
      <t>フタン</t>
    </rPh>
    <rPh sb="5" eb="7">
      <t>ゴウケイ</t>
    </rPh>
    <phoneticPr fontId="3"/>
  </si>
  <si>
    <t>市請求金額</t>
    <rPh sb="0" eb="1">
      <t>シ</t>
    </rPh>
    <rPh sb="1" eb="3">
      <t>セイキュウ</t>
    </rPh>
    <rPh sb="3" eb="5">
      <t>キンガク</t>
    </rPh>
    <phoneticPr fontId="3"/>
  </si>
  <si>
    <t>利用者
確認欄</t>
    <rPh sb="0" eb="3">
      <t>リヨウシャ</t>
    </rPh>
    <rPh sb="4" eb="6">
      <t>カクニン</t>
    </rPh>
    <rPh sb="6" eb="7">
      <t>ラン</t>
    </rPh>
    <phoneticPr fontId="3"/>
  </si>
  <si>
    <t>サービス提供者　確認欄</t>
    <rPh sb="4" eb="7">
      <t>テイキョウシャ</t>
    </rPh>
    <rPh sb="8" eb="10">
      <t>カクニン</t>
    </rPh>
    <rPh sb="10" eb="11">
      <t>ラン</t>
    </rPh>
    <phoneticPr fontId="3"/>
  </si>
  <si>
    <t>請求年月</t>
    <rPh sb="0" eb="2">
      <t>セイキュウ</t>
    </rPh>
    <rPh sb="2" eb="4">
      <t>ネンゲツ</t>
    </rPh>
    <phoneticPr fontId="2"/>
  </si>
  <si>
    <t>受給者番号</t>
    <rPh sb="0" eb="3">
      <t>ジュキュウシャ</t>
    </rPh>
    <rPh sb="3" eb="5">
      <t>バンゴウ</t>
    </rPh>
    <phoneticPr fontId="2"/>
  </si>
  <si>
    <t>令和　　　　　年　　　　　月　　　　　日</t>
    <rPh sb="0" eb="2">
      <t>レイワ</t>
    </rPh>
    <rPh sb="7" eb="8">
      <t>ネン</t>
    </rPh>
    <rPh sb="13" eb="14">
      <t>ガツ</t>
    </rPh>
    <rPh sb="19" eb="20">
      <t>ニチ</t>
    </rPh>
    <phoneticPr fontId="7"/>
  </si>
  <si>
    <t>請　　求　　書</t>
    <rPh sb="0" eb="1">
      <t>ショウ</t>
    </rPh>
    <rPh sb="3" eb="4">
      <t>モトム</t>
    </rPh>
    <rPh sb="6" eb="7">
      <t>ショ</t>
    </rPh>
    <phoneticPr fontId="7"/>
  </si>
  <si>
    <t>金　額</t>
    <rPh sb="0" eb="1">
      <t>キン</t>
    </rPh>
    <rPh sb="2" eb="3">
      <t>ガク</t>
    </rPh>
    <phoneticPr fontId="7"/>
  </si>
  <si>
    <t>上記の金額を請求します。</t>
    <phoneticPr fontId="7"/>
  </si>
  <si>
    <t>（あて先）奈良市長</t>
    <phoneticPr fontId="7"/>
  </si>
  <si>
    <t>〒</t>
    <phoneticPr fontId="7"/>
  </si>
  <si>
    <t>住所</t>
    <phoneticPr fontId="7"/>
  </si>
  <si>
    <t>名称</t>
    <rPh sb="0" eb="2">
      <t>メイショウ</t>
    </rPh>
    <phoneticPr fontId="7"/>
  </si>
  <si>
    <t>代表者氏名</t>
    <rPh sb="0" eb="2">
      <t>ダイヒョウ</t>
    </rPh>
    <rPh sb="2" eb="3">
      <t>シャ</t>
    </rPh>
    <rPh sb="3" eb="5">
      <t>シメイ</t>
    </rPh>
    <phoneticPr fontId="7"/>
  </si>
  <si>
    <t>㊞</t>
    <phoneticPr fontId="7"/>
  </si>
  <si>
    <t>電話番号</t>
    <rPh sb="0" eb="2">
      <t>デンワ</t>
    </rPh>
    <rPh sb="2" eb="4">
      <t>バンゴウ</t>
    </rPh>
    <phoneticPr fontId="7"/>
  </si>
  <si>
    <t>利　用　者　氏　名</t>
    <rPh sb="0" eb="1">
      <t>リ</t>
    </rPh>
    <rPh sb="2" eb="3">
      <t>ヨウ</t>
    </rPh>
    <rPh sb="4" eb="5">
      <t>シャ</t>
    </rPh>
    <rPh sb="6" eb="7">
      <t>シ</t>
    </rPh>
    <rPh sb="8" eb="9">
      <t>メイ</t>
    </rPh>
    <phoneticPr fontId="7"/>
  </si>
  <si>
    <t>金　　額</t>
    <rPh sb="0" eb="1">
      <t>キン</t>
    </rPh>
    <rPh sb="3" eb="4">
      <t>ガク</t>
    </rPh>
    <phoneticPr fontId="7"/>
  </si>
  <si>
    <t>事業所名</t>
    <rPh sb="0" eb="2">
      <t>ジギョウ</t>
    </rPh>
    <rPh sb="3" eb="4">
      <t>メイ</t>
    </rPh>
    <phoneticPr fontId="7"/>
  </si>
  <si>
    <t>利用者等氏名</t>
    <rPh sb="0" eb="2">
      <t>リヨウ</t>
    </rPh>
    <rPh sb="2" eb="3">
      <t>シャ</t>
    </rPh>
    <rPh sb="3" eb="4">
      <t>トウ</t>
    </rPh>
    <rPh sb="4" eb="6">
      <t>シメイ</t>
    </rPh>
    <phoneticPr fontId="2"/>
  </si>
  <si>
    <t>児童氏名</t>
    <rPh sb="0" eb="2">
      <t>ジドウ</t>
    </rPh>
    <rPh sb="2" eb="4">
      <t>シメイ</t>
    </rPh>
    <phoneticPr fontId="2"/>
  </si>
  <si>
    <t>生年月日</t>
    <rPh sb="0" eb="2">
      <t>セイネン</t>
    </rPh>
    <rPh sb="2" eb="4">
      <t>ガッピ</t>
    </rPh>
    <phoneticPr fontId="2"/>
  </si>
  <si>
    <t>決定サービス区分</t>
    <rPh sb="0" eb="2">
      <t>ケッテイ</t>
    </rPh>
    <rPh sb="6" eb="8">
      <t>クブン</t>
    </rPh>
    <phoneticPr fontId="2"/>
  </si>
  <si>
    <t>利用者
負担区分</t>
    <rPh sb="0" eb="3">
      <t>リヨウシャ</t>
    </rPh>
    <rPh sb="4" eb="6">
      <t>フタン</t>
    </rPh>
    <rPh sb="6" eb="8">
      <t>クブン</t>
    </rPh>
    <phoneticPr fontId="2"/>
  </si>
  <si>
    <t>0123456789</t>
    <phoneticPr fontId="2"/>
  </si>
  <si>
    <r>
      <t xml:space="preserve">年齢
</t>
    </r>
    <r>
      <rPr>
        <sz val="9"/>
        <color theme="1"/>
        <rFont val="ＭＳ Ｐゴシック"/>
        <family val="3"/>
        <charset val="128"/>
      </rPr>
      <t>(歳)</t>
    </r>
    <rPh sb="0" eb="2">
      <t>ネンレイ</t>
    </rPh>
    <rPh sb="4" eb="5">
      <t>サイ</t>
    </rPh>
    <phoneticPr fontId="2"/>
  </si>
  <si>
    <r>
      <t xml:space="preserve">決定支給量
</t>
    </r>
    <r>
      <rPr>
        <sz val="9"/>
        <color theme="1"/>
        <rFont val="ＭＳ Ｐゴシック"/>
        <family val="3"/>
        <charset val="128"/>
      </rPr>
      <t>(時間/月)</t>
    </r>
    <rPh sb="0" eb="2">
      <t>ケッテイ</t>
    </rPh>
    <rPh sb="2" eb="4">
      <t>シキュウ</t>
    </rPh>
    <rPh sb="4" eb="5">
      <t>リョウ</t>
    </rPh>
    <rPh sb="7" eb="9">
      <t>ジカン</t>
    </rPh>
    <rPh sb="10" eb="11">
      <t>ツキ</t>
    </rPh>
    <phoneticPr fontId="2"/>
  </si>
  <si>
    <r>
      <t xml:space="preserve">契約支給量
</t>
    </r>
    <r>
      <rPr>
        <sz val="9"/>
        <color theme="1"/>
        <rFont val="ＭＳ Ｐゴシック"/>
        <family val="3"/>
        <charset val="128"/>
      </rPr>
      <t>(時間/月)</t>
    </r>
    <rPh sb="0" eb="2">
      <t>ケイヤク</t>
    </rPh>
    <rPh sb="2" eb="4">
      <t>シキュウ</t>
    </rPh>
    <rPh sb="4" eb="5">
      <t>リョウ</t>
    </rPh>
    <rPh sb="7" eb="9">
      <t>ジカン</t>
    </rPh>
    <rPh sb="10" eb="11">
      <t>ツキ</t>
    </rPh>
    <phoneticPr fontId="2"/>
  </si>
  <si>
    <t>個別支援型（身介有）/個別支援型（身介無）/施設等利用型/大学修学支援型</t>
    <rPh sb="0" eb="1">
      <t>コ</t>
    </rPh>
    <phoneticPr fontId="2"/>
  </si>
  <si>
    <t>住所</t>
    <rPh sb="0" eb="2">
      <t>ジュウショ</t>
    </rPh>
    <phoneticPr fontId="2"/>
  </si>
  <si>
    <t>代表者肩書</t>
    <rPh sb="0" eb="3">
      <t>ダイヒョウシャ</t>
    </rPh>
    <rPh sb="3" eb="5">
      <t>カタガキ</t>
    </rPh>
    <phoneticPr fontId="2"/>
  </si>
  <si>
    <t>代表者氏名</t>
    <rPh sb="0" eb="3">
      <t>ダイヒョウシャ</t>
    </rPh>
    <rPh sb="3" eb="5">
      <t>シメイ</t>
    </rPh>
    <phoneticPr fontId="2"/>
  </si>
  <si>
    <t>サービス提供年月</t>
    <rPh sb="4" eb="6">
      <t>テイキョウ</t>
    </rPh>
    <rPh sb="6" eb="8">
      <t>ネンゲツ</t>
    </rPh>
    <phoneticPr fontId="2"/>
  </si>
  <si>
    <t>年</t>
    <rPh sb="0" eb="1">
      <t>ネン</t>
    </rPh>
    <phoneticPr fontId="2"/>
  </si>
  <si>
    <t>月</t>
    <rPh sb="0" eb="1">
      <t>ガツ</t>
    </rPh>
    <phoneticPr fontId="2"/>
  </si>
  <si>
    <t>例</t>
    <rPh sb="0" eb="1">
      <t>レイ</t>
    </rPh>
    <phoneticPr fontId="2"/>
  </si>
  <si>
    <t>事業所における契約支給量</t>
    <rPh sb="0" eb="3">
      <t>ジギョウショ</t>
    </rPh>
    <rPh sb="7" eb="9">
      <t>ケイヤク</t>
    </rPh>
    <rPh sb="9" eb="11">
      <t>シキュウ</t>
    </rPh>
    <rPh sb="11" eb="12">
      <t>リョウ</t>
    </rPh>
    <phoneticPr fontId="2"/>
  </si>
  <si>
    <t>決定通知記載の決定支給量</t>
    <rPh sb="0" eb="2">
      <t>ケッテイ</t>
    </rPh>
    <rPh sb="2" eb="4">
      <t>ツウチ</t>
    </rPh>
    <rPh sb="4" eb="6">
      <t>キサイ</t>
    </rPh>
    <rPh sb="7" eb="9">
      <t>ケッテイ</t>
    </rPh>
    <rPh sb="9" eb="11">
      <t>シキュウ</t>
    </rPh>
    <rPh sb="11" eb="12">
      <t>リョウ</t>
    </rPh>
    <phoneticPr fontId="2"/>
  </si>
  <si>
    <t>利用者
№</t>
    <rPh sb="0" eb="3">
      <t>リヨウシャ</t>
    </rPh>
    <phoneticPr fontId="2"/>
  </si>
  <si>
    <t>利用者№</t>
    <rPh sb="0" eb="3">
      <t>リヨウシャ</t>
    </rPh>
    <phoneticPr fontId="2"/>
  </si>
  <si>
    <t>除外</t>
    <rPh sb="0" eb="2">
      <t>ジョガイ</t>
    </rPh>
    <phoneticPr fontId="3"/>
  </si>
  <si>
    <t>時刻</t>
    <rPh sb="0" eb="2">
      <t>ジコク</t>
    </rPh>
    <phoneticPr fontId="3"/>
  </si>
  <si>
    <t>項目コード</t>
    <rPh sb="0" eb="2">
      <t>コウモク</t>
    </rPh>
    <phoneticPr fontId="2"/>
  </si>
  <si>
    <t>時間数</t>
    <rPh sb="0" eb="3">
      <t>ジカンスウ</t>
    </rPh>
    <phoneticPr fontId="2"/>
  </si>
  <si>
    <t>単価</t>
    <rPh sb="0" eb="2">
      <t>タンカ</t>
    </rPh>
    <phoneticPr fontId="2"/>
  </si>
  <si>
    <t>検索用</t>
    <rPh sb="0" eb="3">
      <t>ケンサクヨウ</t>
    </rPh>
    <phoneticPr fontId="2"/>
  </si>
  <si>
    <t>分として</t>
    <rPh sb="0" eb="1">
      <t>ブン</t>
    </rPh>
    <phoneticPr fontId="7"/>
  </si>
  <si>
    <t>個別支援型（身介有）</t>
    <phoneticPr fontId="2"/>
  </si>
  <si>
    <t>月分</t>
    <rPh sb="0" eb="1">
      <t>ガツ</t>
    </rPh>
    <rPh sb="1" eb="2">
      <t>ブン</t>
    </rPh>
    <phoneticPr fontId="2"/>
  </si>
  <si>
    <t>奈良市移動支援事業利用実績記録表</t>
    <rPh sb="0" eb="3">
      <t>ナラシ</t>
    </rPh>
    <rPh sb="3" eb="5">
      <t>イドウ</t>
    </rPh>
    <rPh sb="5" eb="7">
      <t>シエン</t>
    </rPh>
    <rPh sb="7" eb="9">
      <t>ジギョウ</t>
    </rPh>
    <rPh sb="9" eb="11">
      <t>リヨウ</t>
    </rPh>
    <rPh sb="11" eb="13">
      <t>ジッセキ</t>
    </rPh>
    <rPh sb="13" eb="15">
      <t>キロク</t>
    </rPh>
    <rPh sb="15" eb="16">
      <t>ヒョウ</t>
    </rPh>
    <phoneticPr fontId="2"/>
  </si>
  <si>
    <t>負担</t>
    <rPh sb="0" eb="2">
      <t>フタン</t>
    </rPh>
    <phoneticPr fontId="2"/>
  </si>
  <si>
    <t>身介</t>
    <rPh sb="0" eb="1">
      <t>ミ</t>
    </rPh>
    <rPh sb="1" eb="2">
      <t>カイ</t>
    </rPh>
    <phoneticPr fontId="2"/>
  </si>
  <si>
    <t>市請求金額</t>
    <rPh sb="0" eb="1">
      <t>シ</t>
    </rPh>
    <rPh sb="1" eb="3">
      <t>セイキュウ</t>
    </rPh>
    <rPh sb="3" eb="5">
      <t>キンガク</t>
    </rPh>
    <phoneticPr fontId="2"/>
  </si>
  <si>
    <t>算定時間数合計</t>
    <rPh sb="0" eb="2">
      <t>サンテイ</t>
    </rPh>
    <rPh sb="2" eb="5">
      <t>ジカンスウ</t>
    </rPh>
    <rPh sb="5" eb="7">
      <t>ゴウケイ</t>
    </rPh>
    <phoneticPr fontId="2"/>
  </si>
  <si>
    <t>サービス費合計</t>
    <phoneticPr fontId="2"/>
  </si>
  <si>
    <t>利用者負担合計</t>
    <phoneticPr fontId="2"/>
  </si>
  <si>
    <t>10％/0％/0円</t>
    <rPh sb="8" eb="9">
      <t>エン</t>
    </rPh>
    <phoneticPr fontId="2"/>
  </si>
  <si>
    <t>利用者
負担額</t>
    <rPh sb="0" eb="3">
      <t>リヨウシャ</t>
    </rPh>
    <rPh sb="4" eb="6">
      <t>フタン</t>
    </rPh>
    <rPh sb="6" eb="7">
      <t>ガク</t>
    </rPh>
    <phoneticPr fontId="2"/>
  </si>
  <si>
    <t>10%</t>
  </si>
  <si>
    <t>請求有無</t>
    <rPh sb="0" eb="2">
      <t>セイキュウ</t>
    </rPh>
    <rPh sb="2" eb="4">
      <t>ウム</t>
    </rPh>
    <phoneticPr fontId="2"/>
  </si>
  <si>
    <t>名称（法人名）</t>
    <rPh sb="0" eb="2">
      <t>メイショウ</t>
    </rPh>
    <rPh sb="3" eb="5">
      <t>ホウジン</t>
    </rPh>
    <rPh sb="5" eb="6">
      <t>メイ</t>
    </rPh>
    <phoneticPr fontId="2"/>
  </si>
  <si>
    <t>名称（事業所名）</t>
    <rPh sb="0" eb="2">
      <t>メイショウ</t>
    </rPh>
    <rPh sb="3" eb="6">
      <t>ジギョウショ</t>
    </rPh>
    <rPh sb="6" eb="7">
      <t>メイ</t>
    </rPh>
    <phoneticPr fontId="2"/>
  </si>
  <si>
    <t>明細№</t>
    <rPh sb="0" eb="2">
      <t>メイサイ</t>
    </rPh>
    <phoneticPr fontId="2"/>
  </si>
  <si>
    <r>
      <t xml:space="preserve">郵便番号
</t>
    </r>
    <r>
      <rPr>
        <sz val="10"/>
        <color theme="1"/>
        <rFont val="ＭＳ Ｐゴシック"/>
        <family val="3"/>
        <charset val="128"/>
      </rPr>
      <t>※○○○-○○○○</t>
    </r>
    <rPh sb="0" eb="4">
      <t>ユウビンバンゴウ</t>
    </rPh>
    <phoneticPr fontId="2"/>
  </si>
  <si>
    <t>10桁の数字を入力
（先頭の0を含む）</t>
    <rPh sb="2" eb="3">
      <t>ケタ</t>
    </rPh>
    <rPh sb="4" eb="6">
      <t>スウジ</t>
    </rPh>
    <rPh sb="7" eb="9">
      <t>ニュウリョク</t>
    </rPh>
    <rPh sb="11" eb="13">
      <t>セントウ</t>
    </rPh>
    <rPh sb="16" eb="17">
      <t>フク</t>
    </rPh>
    <phoneticPr fontId="2"/>
  </si>
  <si>
    <t>奈良　太郎</t>
    <rPh sb="0" eb="2">
      <t>ナラ</t>
    </rPh>
    <rPh sb="3" eb="5">
      <t>タロウ</t>
    </rPh>
    <phoneticPr fontId="2"/>
  </si>
  <si>
    <t>作業用</t>
    <rPh sb="0" eb="3">
      <t>サギョウヨウ</t>
    </rPh>
    <phoneticPr fontId="2"/>
  </si>
  <si>
    <t>№</t>
    <phoneticPr fontId="2"/>
  </si>
  <si>
    <t>サービス種類コード</t>
    <rPh sb="4" eb="6">
      <t>シュルイ</t>
    </rPh>
    <phoneticPr fontId="2"/>
  </si>
  <si>
    <t>分類コード</t>
    <rPh sb="0" eb="2">
      <t>ブンルイ</t>
    </rPh>
    <phoneticPr fontId="2"/>
  </si>
  <si>
    <t>分類</t>
    <rPh sb="0" eb="2">
      <t>ブンルイ</t>
    </rPh>
    <phoneticPr fontId="2"/>
  </si>
  <si>
    <t>提供検索用</t>
    <rPh sb="0" eb="2">
      <t>テイキョウ</t>
    </rPh>
    <rPh sb="2" eb="5">
      <t>ケンサクヨウ</t>
    </rPh>
    <phoneticPr fontId="2"/>
  </si>
  <si>
    <t>有は1
無は0</t>
    <rPh sb="0" eb="1">
      <t>ユウ</t>
    </rPh>
    <rPh sb="4" eb="5">
      <t>ナ</t>
    </rPh>
    <phoneticPr fontId="2"/>
  </si>
  <si>
    <t>年月日</t>
    <rPh sb="0" eb="3">
      <t>ネンガッピ</t>
    </rPh>
    <phoneticPr fontId="2"/>
  </si>
  <si>
    <t>検索コード</t>
    <rPh sb="0" eb="2">
      <t>ケンサク</t>
    </rPh>
    <phoneticPr fontId="2"/>
  </si>
  <si>
    <t>買い物</t>
    <rPh sb="0" eb="1">
      <t>カ</t>
    </rPh>
    <rPh sb="2" eb="3">
      <t>モノ</t>
    </rPh>
    <phoneticPr fontId="2"/>
  </si>
  <si>
    <t>理容院・美容院</t>
    <rPh sb="0" eb="2">
      <t>リヨウ</t>
    </rPh>
    <rPh sb="2" eb="3">
      <t>イン</t>
    </rPh>
    <rPh sb="4" eb="7">
      <t>ビヨウイン</t>
    </rPh>
    <phoneticPr fontId="2"/>
  </si>
  <si>
    <t>学校行事・PTA活動</t>
    <rPh sb="0" eb="2">
      <t>ガッコウ</t>
    </rPh>
    <rPh sb="2" eb="4">
      <t>ギョウジ</t>
    </rPh>
    <rPh sb="8" eb="10">
      <t>カツドウ</t>
    </rPh>
    <phoneticPr fontId="2"/>
  </si>
  <si>
    <t>住居関係契約又は相談</t>
    <rPh sb="0" eb="2">
      <t>ジュウキョ</t>
    </rPh>
    <rPh sb="2" eb="4">
      <t>カンケイ</t>
    </rPh>
    <rPh sb="4" eb="6">
      <t>ケイヤク</t>
    </rPh>
    <rPh sb="6" eb="7">
      <t>マタ</t>
    </rPh>
    <rPh sb="8" eb="10">
      <t>ソウダン</t>
    </rPh>
    <phoneticPr fontId="2"/>
  </si>
  <si>
    <t>冠婚葬祭</t>
    <rPh sb="0" eb="2">
      <t>カンコン</t>
    </rPh>
    <rPh sb="2" eb="4">
      <t>ソウサイ</t>
    </rPh>
    <phoneticPr fontId="2"/>
  </si>
  <si>
    <t>余暇・スポーツ・文化活動</t>
    <rPh sb="0" eb="2">
      <t>ヨカ</t>
    </rPh>
    <rPh sb="8" eb="10">
      <t>ブンカ</t>
    </rPh>
    <rPh sb="10" eb="12">
      <t>カツドウ</t>
    </rPh>
    <phoneticPr fontId="2"/>
  </si>
  <si>
    <t>参拝・墓参り・礼拝等</t>
    <rPh sb="0" eb="2">
      <t>サンパイ</t>
    </rPh>
    <rPh sb="3" eb="4">
      <t>ハカ</t>
    </rPh>
    <rPh sb="4" eb="5">
      <t>マイ</t>
    </rPh>
    <rPh sb="7" eb="9">
      <t>レイハイ</t>
    </rPh>
    <rPh sb="9" eb="10">
      <t>トウ</t>
    </rPh>
    <phoneticPr fontId="2"/>
  </si>
  <si>
    <t>地域行事への参加</t>
    <rPh sb="0" eb="2">
      <t>チイキ</t>
    </rPh>
    <rPh sb="2" eb="4">
      <t>ギョウジ</t>
    </rPh>
    <rPh sb="6" eb="8">
      <t>サンカ</t>
    </rPh>
    <phoneticPr fontId="2"/>
  </si>
  <si>
    <t>目的:</t>
    <rPh sb="0" eb="2">
      <t>モクテキ</t>
    </rPh>
    <phoneticPr fontId="2"/>
  </si>
  <si>
    <t>金融機関手続き又は相談</t>
    <rPh sb="0" eb="2">
      <t>キンユウ</t>
    </rPh>
    <rPh sb="2" eb="4">
      <t>キカン</t>
    </rPh>
    <rPh sb="4" eb="6">
      <t>テツヅ</t>
    </rPh>
    <rPh sb="7" eb="8">
      <t>マタ</t>
    </rPh>
    <rPh sb="9" eb="11">
      <t>ソウダン</t>
    </rPh>
    <phoneticPr fontId="2"/>
  </si>
  <si>
    <t>その他（右欄に詳細を記載）</t>
    <rPh sb="2" eb="3">
      <t>タ</t>
    </rPh>
    <rPh sb="4" eb="5">
      <t>ミギ</t>
    </rPh>
    <rPh sb="5" eb="6">
      <t>ラン</t>
    </rPh>
    <rPh sb="7" eb="9">
      <t>ショウサイ</t>
    </rPh>
    <rPh sb="10" eb="12">
      <t>キサイ</t>
    </rPh>
    <phoneticPr fontId="2"/>
  </si>
  <si>
    <t>例外・８時間以上の理由等:</t>
    <rPh sb="11" eb="12">
      <t>トウ</t>
    </rPh>
    <phoneticPr fontId="2"/>
  </si>
  <si>
    <t>㊞</t>
    <phoneticPr fontId="2"/>
  </si>
  <si>
    <t>利用者　計</t>
    <rPh sb="0" eb="3">
      <t>リヨウシャ</t>
    </rPh>
    <rPh sb="4" eb="5">
      <t>ケイ</t>
    </rPh>
    <phoneticPr fontId="2"/>
  </si>
  <si>
    <t>名</t>
    <rPh sb="0" eb="1">
      <t>メイ</t>
    </rPh>
    <phoneticPr fontId="2"/>
  </si>
  <si>
    <t>合計金額</t>
    <rPh sb="0" eb="2">
      <t>ゴウケイ</t>
    </rPh>
    <rPh sb="2" eb="4">
      <t>キンガク</t>
    </rPh>
    <phoneticPr fontId="2"/>
  </si>
  <si>
    <t>時間</t>
    <rPh sb="0" eb="2">
      <t>ジカン</t>
    </rPh>
    <phoneticPr fontId="2"/>
  </si>
  <si>
    <t>サービス区分</t>
    <rPh sb="4" eb="6">
      <t>クブン</t>
    </rPh>
    <phoneticPr fontId="2"/>
  </si>
  <si>
    <t>利用者負担区分</t>
    <rPh sb="0" eb="3">
      <t>リヨウシャ</t>
    </rPh>
    <rPh sb="3" eb="5">
      <t>フタン</t>
    </rPh>
    <rPh sb="5" eb="7">
      <t>クブン</t>
    </rPh>
    <phoneticPr fontId="2"/>
  </si>
  <si>
    <t>移動　個別支援型（身介有）　　0.5H</t>
    <rPh sb="0" eb="2">
      <t>イドウ</t>
    </rPh>
    <phoneticPr fontId="2"/>
  </si>
  <si>
    <t>移動　個別支援型（身介有）　　1.0H</t>
    <rPh sb="0" eb="2">
      <t>イドウ</t>
    </rPh>
    <phoneticPr fontId="2"/>
  </si>
  <si>
    <t>移動　個別支援型（身介有）　　1.5H</t>
    <rPh sb="0" eb="2">
      <t>イドウ</t>
    </rPh>
    <phoneticPr fontId="2"/>
  </si>
  <si>
    <t>移動　個別支援型（身介有）　　2.0H</t>
    <rPh sb="0" eb="2">
      <t>イドウ</t>
    </rPh>
    <phoneticPr fontId="2"/>
  </si>
  <si>
    <t>移動　個別支援型（身介有）　　2.5H</t>
    <rPh sb="0" eb="2">
      <t>イドウ</t>
    </rPh>
    <phoneticPr fontId="2"/>
  </si>
  <si>
    <t>移動　個別支援型（身介有）　　3.0H</t>
    <rPh sb="0" eb="2">
      <t>イドウ</t>
    </rPh>
    <phoneticPr fontId="2"/>
  </si>
  <si>
    <t>移動　個別支援型（身介有）　　3.5H</t>
    <rPh sb="0" eb="2">
      <t>イドウ</t>
    </rPh>
    <phoneticPr fontId="2"/>
  </si>
  <si>
    <t>移動　個別支援型（身介有）　　4.0H</t>
    <rPh sb="0" eb="2">
      <t>イドウ</t>
    </rPh>
    <phoneticPr fontId="2"/>
  </si>
  <si>
    <t>移動　個別支援型（身介有）　　4.5H</t>
    <rPh sb="0" eb="2">
      <t>イドウ</t>
    </rPh>
    <phoneticPr fontId="2"/>
  </si>
  <si>
    <t>移動　個別支援型（身介有）　　5.0H</t>
    <rPh sb="0" eb="2">
      <t>イドウ</t>
    </rPh>
    <phoneticPr fontId="2"/>
  </si>
  <si>
    <t>移動　個別支援型（身介有）　　5.5H</t>
    <rPh sb="0" eb="2">
      <t>イドウ</t>
    </rPh>
    <phoneticPr fontId="2"/>
  </si>
  <si>
    <t>移動　個別支援型（身介有）　　6.5H</t>
    <rPh sb="0" eb="2">
      <t>イドウ</t>
    </rPh>
    <phoneticPr fontId="2"/>
  </si>
  <si>
    <t>移動　個別支援型（身介有）　　7.0H</t>
    <rPh sb="0" eb="2">
      <t>イドウ</t>
    </rPh>
    <phoneticPr fontId="2"/>
  </si>
  <si>
    <t>移動　個別支援型（身介有）　　7.5H</t>
    <rPh sb="0" eb="2">
      <t>イドウ</t>
    </rPh>
    <phoneticPr fontId="2"/>
  </si>
  <si>
    <t>移動　個別支援型（身介有）　　8.0H</t>
    <rPh sb="0" eb="2">
      <t>イドウ</t>
    </rPh>
    <phoneticPr fontId="2"/>
  </si>
  <si>
    <t>移動　個別支援型（身介有）　　8.5H</t>
    <rPh sb="0" eb="2">
      <t>イドウ</t>
    </rPh>
    <phoneticPr fontId="2"/>
  </si>
  <si>
    <t>移動　個別支援型（身介有）　　9.0H</t>
    <rPh sb="0" eb="2">
      <t>イドウ</t>
    </rPh>
    <phoneticPr fontId="2"/>
  </si>
  <si>
    <t>移動　個別支援型（身介有）　　9.5H</t>
    <rPh sb="0" eb="2">
      <t>イドウ</t>
    </rPh>
    <phoneticPr fontId="2"/>
  </si>
  <si>
    <t>移動　個別支援型（身介有）　　10.0H</t>
    <rPh sb="0" eb="2">
      <t>イドウ</t>
    </rPh>
    <phoneticPr fontId="2"/>
  </si>
  <si>
    <t>移動　個別支援型（身介有）　　10.5H</t>
    <rPh sb="0" eb="2">
      <t>イドウ</t>
    </rPh>
    <phoneticPr fontId="2"/>
  </si>
  <si>
    <t>移動　個別支援型（身介有）　　11.0H</t>
    <rPh sb="0" eb="2">
      <t>イドウ</t>
    </rPh>
    <phoneticPr fontId="2"/>
  </si>
  <si>
    <t>移動　個別支援型（身介有）　　11.5H</t>
    <rPh sb="0" eb="2">
      <t>イドウ</t>
    </rPh>
    <phoneticPr fontId="2"/>
  </si>
  <si>
    <t>移動　個別支援型（身介有）　　12.0H</t>
    <rPh sb="0" eb="2">
      <t>イドウ</t>
    </rPh>
    <phoneticPr fontId="2"/>
  </si>
  <si>
    <t>移動　個別支援型（身介有）　　12.5H</t>
    <rPh sb="0" eb="2">
      <t>イドウ</t>
    </rPh>
    <phoneticPr fontId="2"/>
  </si>
  <si>
    <t>移動　個別支援型（身介有）　　13.0H</t>
    <rPh sb="0" eb="2">
      <t>イドウ</t>
    </rPh>
    <phoneticPr fontId="2"/>
  </si>
  <si>
    <t>移動　個別支援型（身介有）　　13.5H</t>
    <rPh sb="0" eb="2">
      <t>イドウ</t>
    </rPh>
    <phoneticPr fontId="2"/>
  </si>
  <si>
    <t>移動　個別支援型（身介有）　　14.0H</t>
    <rPh sb="0" eb="2">
      <t>イドウ</t>
    </rPh>
    <phoneticPr fontId="2"/>
  </si>
  <si>
    <t>移動　個別支援型（身介有）　　14.5H</t>
    <rPh sb="0" eb="2">
      <t>イドウ</t>
    </rPh>
    <phoneticPr fontId="2"/>
  </si>
  <si>
    <t>移動　個別支援型（身介有）　　15.0H</t>
    <rPh sb="0" eb="2">
      <t>イドウ</t>
    </rPh>
    <phoneticPr fontId="2"/>
  </si>
  <si>
    <t>移動　個別支援型（身介有）　　15.5H</t>
    <rPh sb="0" eb="2">
      <t>イドウ</t>
    </rPh>
    <phoneticPr fontId="2"/>
  </si>
  <si>
    <t>移動　個別支援型（身介有）　　16.0H</t>
    <rPh sb="0" eb="2">
      <t>イドウ</t>
    </rPh>
    <phoneticPr fontId="2"/>
  </si>
  <si>
    <t>移動　個別支援型（身介有）　　16.5H</t>
    <rPh sb="0" eb="2">
      <t>イドウ</t>
    </rPh>
    <phoneticPr fontId="2"/>
  </si>
  <si>
    <t>移動　個別支援型（身介有）　　17.0H</t>
    <rPh sb="0" eb="2">
      <t>イドウ</t>
    </rPh>
    <phoneticPr fontId="2"/>
  </si>
  <si>
    <t>移動　個別支援型（身介有）　　17.5H</t>
    <rPh sb="0" eb="2">
      <t>イドウ</t>
    </rPh>
    <phoneticPr fontId="2"/>
  </si>
  <si>
    <t>移動　個別支援型（身介有）　　18.0H</t>
    <rPh sb="0" eb="2">
      <t>イドウ</t>
    </rPh>
    <phoneticPr fontId="2"/>
  </si>
  <si>
    <t>移動　個別支援型（身介有）　　18.5H</t>
    <rPh sb="0" eb="2">
      <t>イドウ</t>
    </rPh>
    <phoneticPr fontId="2"/>
  </si>
  <si>
    <t>移動　個別支援型（身介有）　　19.0H</t>
    <rPh sb="0" eb="2">
      <t>イドウ</t>
    </rPh>
    <phoneticPr fontId="2"/>
  </si>
  <si>
    <t>移動　個別支援型（身介有）　　19.5H</t>
    <rPh sb="0" eb="2">
      <t>イドウ</t>
    </rPh>
    <phoneticPr fontId="2"/>
  </si>
  <si>
    <t>移動　個別支援型（身介有）　　20.0H</t>
    <rPh sb="0" eb="2">
      <t>イドウ</t>
    </rPh>
    <phoneticPr fontId="2"/>
  </si>
  <si>
    <t>移動　個別支援型（身介有）　　20.5H</t>
    <rPh sb="0" eb="2">
      <t>イドウ</t>
    </rPh>
    <phoneticPr fontId="2"/>
  </si>
  <si>
    <t>移動　個別支援型（身介有）　　21.0H</t>
    <rPh sb="0" eb="2">
      <t>イドウ</t>
    </rPh>
    <phoneticPr fontId="2"/>
  </si>
  <si>
    <t>移動　個別支援型（身介有）　　21.5H</t>
    <rPh sb="0" eb="2">
      <t>イドウ</t>
    </rPh>
    <phoneticPr fontId="2"/>
  </si>
  <si>
    <t>移動　個別支援型（身介有）　　22.0H</t>
    <rPh sb="0" eb="2">
      <t>イドウ</t>
    </rPh>
    <phoneticPr fontId="2"/>
  </si>
  <si>
    <t>移動　個別支援型（身介有）　　22.5H</t>
    <rPh sb="0" eb="2">
      <t>イドウ</t>
    </rPh>
    <phoneticPr fontId="2"/>
  </si>
  <si>
    <t>移動　個別支援型（身介有）　　23.0H</t>
    <rPh sb="0" eb="2">
      <t>イドウ</t>
    </rPh>
    <phoneticPr fontId="2"/>
  </si>
  <si>
    <t>移動　個別支援型（身介有）　　23.5H</t>
    <rPh sb="0" eb="2">
      <t>イドウ</t>
    </rPh>
    <phoneticPr fontId="2"/>
  </si>
  <si>
    <t>移動　個別支援型（身介有）　　24.0H</t>
    <rPh sb="0" eb="2">
      <t>イドウ</t>
    </rPh>
    <phoneticPr fontId="2"/>
  </si>
  <si>
    <t>移動　個別支援型（身介無）　　0.5H</t>
    <rPh sb="0" eb="2">
      <t>イドウ</t>
    </rPh>
    <phoneticPr fontId="2"/>
  </si>
  <si>
    <t>移動　個別支援型（身介無）　　1.0H</t>
    <rPh sb="0" eb="2">
      <t>イドウ</t>
    </rPh>
    <phoneticPr fontId="2"/>
  </si>
  <si>
    <t>移動　個別支援型（身介無）　　1.5H</t>
    <rPh sb="0" eb="2">
      <t>イドウ</t>
    </rPh>
    <phoneticPr fontId="2"/>
  </si>
  <si>
    <t>移動　個別支援型（身介無）　　2.0H</t>
    <rPh sb="0" eb="2">
      <t>イドウ</t>
    </rPh>
    <phoneticPr fontId="2"/>
  </si>
  <si>
    <t>移動　個別支援型（身介無）　　2.5H</t>
    <rPh sb="0" eb="2">
      <t>イドウ</t>
    </rPh>
    <phoneticPr fontId="2"/>
  </si>
  <si>
    <t>移動　個別支援型（身介無）　　3.0H</t>
    <rPh sb="0" eb="2">
      <t>イドウ</t>
    </rPh>
    <phoneticPr fontId="2"/>
  </si>
  <si>
    <t>移動　個別支援型（身介無）　　3.5H</t>
    <rPh sb="0" eb="2">
      <t>イドウ</t>
    </rPh>
    <phoneticPr fontId="2"/>
  </si>
  <si>
    <t>移動　個別支援型（身介無）　　4.0H</t>
    <rPh sb="0" eb="2">
      <t>イドウ</t>
    </rPh>
    <phoneticPr fontId="2"/>
  </si>
  <si>
    <t>移動　個別支援型（身介無）　　4.5H</t>
    <rPh sb="0" eb="2">
      <t>イドウ</t>
    </rPh>
    <phoneticPr fontId="2"/>
  </si>
  <si>
    <t>移動　個別支援型（身介無）　　5.0H</t>
    <rPh sb="0" eb="2">
      <t>イドウ</t>
    </rPh>
    <phoneticPr fontId="2"/>
  </si>
  <si>
    <t>移動　個別支援型（身介無）　　5.5H</t>
    <rPh sb="0" eb="2">
      <t>イドウ</t>
    </rPh>
    <phoneticPr fontId="2"/>
  </si>
  <si>
    <t>移動　個別支援型（身介無）　　6.5H</t>
    <rPh sb="0" eb="2">
      <t>イドウ</t>
    </rPh>
    <phoneticPr fontId="2"/>
  </si>
  <si>
    <t>移動　個別支援型（身介無）　　7.0H</t>
    <rPh sb="0" eb="2">
      <t>イドウ</t>
    </rPh>
    <phoneticPr fontId="2"/>
  </si>
  <si>
    <t>移動　個別支援型（身介無）　　7.5H</t>
    <rPh sb="0" eb="2">
      <t>イドウ</t>
    </rPh>
    <phoneticPr fontId="2"/>
  </si>
  <si>
    <t>移動　個別支援型（身介無）　　8.0H</t>
    <rPh sb="0" eb="2">
      <t>イドウ</t>
    </rPh>
    <phoneticPr fontId="2"/>
  </si>
  <si>
    <t>移動　個別支援型（身介無）　　8.5H</t>
    <rPh sb="0" eb="2">
      <t>イドウ</t>
    </rPh>
    <phoneticPr fontId="2"/>
  </si>
  <si>
    <t>移動　個別支援型（身介無）　　9.0H</t>
    <rPh sb="0" eb="2">
      <t>イドウ</t>
    </rPh>
    <phoneticPr fontId="2"/>
  </si>
  <si>
    <t>移動　個別支援型（身介無）　　9.5H</t>
    <rPh sb="0" eb="2">
      <t>イドウ</t>
    </rPh>
    <phoneticPr fontId="2"/>
  </si>
  <si>
    <t>移動　個別支援型（身介無）　　10.0H</t>
    <rPh sb="0" eb="2">
      <t>イドウ</t>
    </rPh>
    <phoneticPr fontId="2"/>
  </si>
  <si>
    <t>移動　個別支援型（身介無）　　10.5H</t>
    <rPh sb="0" eb="2">
      <t>イドウ</t>
    </rPh>
    <phoneticPr fontId="2"/>
  </si>
  <si>
    <t>移動　個別支援型（身介無）　　11.0H</t>
    <rPh sb="0" eb="2">
      <t>イドウ</t>
    </rPh>
    <phoneticPr fontId="2"/>
  </si>
  <si>
    <t>移動　個別支援型（身介無）　　11.5H</t>
    <rPh sb="0" eb="2">
      <t>イドウ</t>
    </rPh>
    <phoneticPr fontId="2"/>
  </si>
  <si>
    <t>移動　個別支援型（身介無）　　12.0H</t>
    <rPh sb="0" eb="2">
      <t>イドウ</t>
    </rPh>
    <phoneticPr fontId="2"/>
  </si>
  <si>
    <t>移動　個別支援型（身介無）　　12.5H</t>
    <rPh sb="0" eb="2">
      <t>イドウ</t>
    </rPh>
    <phoneticPr fontId="2"/>
  </si>
  <si>
    <t>移動　個別支援型（身介無）　　13.0H</t>
    <rPh sb="0" eb="2">
      <t>イドウ</t>
    </rPh>
    <phoneticPr fontId="2"/>
  </si>
  <si>
    <t>移動　個別支援型（身介無）　　13.5H</t>
    <rPh sb="0" eb="2">
      <t>イドウ</t>
    </rPh>
    <phoneticPr fontId="2"/>
  </si>
  <si>
    <t>移動　個別支援型（身介無）　　14.0H</t>
    <rPh sb="0" eb="2">
      <t>イドウ</t>
    </rPh>
    <phoneticPr fontId="2"/>
  </si>
  <si>
    <t>移動　個別支援型（身介無）　　14.5H</t>
    <rPh sb="0" eb="2">
      <t>イドウ</t>
    </rPh>
    <phoneticPr fontId="2"/>
  </si>
  <si>
    <t>移動　個別支援型（身介無）　　15.0H</t>
    <rPh sb="0" eb="2">
      <t>イドウ</t>
    </rPh>
    <phoneticPr fontId="2"/>
  </si>
  <si>
    <t>移動　個別支援型（身介無）　　15.5H</t>
    <rPh sb="0" eb="2">
      <t>イドウ</t>
    </rPh>
    <phoneticPr fontId="2"/>
  </si>
  <si>
    <t>移動　個別支援型（身介無）　　16.0H</t>
    <rPh sb="0" eb="2">
      <t>イドウ</t>
    </rPh>
    <phoneticPr fontId="2"/>
  </si>
  <si>
    <t>移動　個別支援型（身介無）　　16.5H</t>
    <rPh sb="0" eb="2">
      <t>イドウ</t>
    </rPh>
    <phoneticPr fontId="2"/>
  </si>
  <si>
    <t>移動　個別支援型（身介無）　　17.0H</t>
    <rPh sb="0" eb="2">
      <t>イドウ</t>
    </rPh>
    <phoneticPr fontId="2"/>
  </si>
  <si>
    <t>移動　個別支援型（身介無）　　17.5H</t>
    <rPh sb="0" eb="2">
      <t>イドウ</t>
    </rPh>
    <phoneticPr fontId="2"/>
  </si>
  <si>
    <t>移動　個別支援型（身介無）　　18.0H</t>
    <rPh sb="0" eb="2">
      <t>イドウ</t>
    </rPh>
    <phoneticPr fontId="2"/>
  </si>
  <si>
    <t>移動　個別支援型（身介無）　　18.5H</t>
    <rPh sb="0" eb="2">
      <t>イドウ</t>
    </rPh>
    <phoneticPr fontId="2"/>
  </si>
  <si>
    <t>移動　個別支援型（身介無）　　19.0H</t>
    <rPh sb="0" eb="2">
      <t>イドウ</t>
    </rPh>
    <phoneticPr fontId="2"/>
  </si>
  <si>
    <t>移動　個別支援型（身介無）　　19.5H</t>
    <rPh sb="0" eb="2">
      <t>イドウ</t>
    </rPh>
    <phoneticPr fontId="2"/>
  </si>
  <si>
    <t>移動　個別支援型（身介無）　　20.0H</t>
    <rPh sb="0" eb="2">
      <t>イドウ</t>
    </rPh>
    <phoneticPr fontId="2"/>
  </si>
  <si>
    <t>移動　個別支援型（身介無）　　20.5H</t>
    <rPh sb="0" eb="2">
      <t>イドウ</t>
    </rPh>
    <phoneticPr fontId="2"/>
  </si>
  <si>
    <t>移動　個別支援型（身介無）　　21.0H</t>
    <rPh sb="0" eb="2">
      <t>イドウ</t>
    </rPh>
    <phoneticPr fontId="2"/>
  </si>
  <si>
    <t>移動　個別支援型（身介無）　　21.5H</t>
    <rPh sb="0" eb="2">
      <t>イドウ</t>
    </rPh>
    <phoneticPr fontId="2"/>
  </si>
  <si>
    <t>移動　個別支援型（身介無）　　22.0H</t>
    <rPh sb="0" eb="2">
      <t>イドウ</t>
    </rPh>
    <phoneticPr fontId="2"/>
  </si>
  <si>
    <t>移動　個別支援型（身介無）　　22.5H</t>
    <rPh sb="0" eb="2">
      <t>イドウ</t>
    </rPh>
    <phoneticPr fontId="2"/>
  </si>
  <si>
    <t>移動　個別支援型（身介無）　　23.0H</t>
    <rPh sb="0" eb="2">
      <t>イドウ</t>
    </rPh>
    <phoneticPr fontId="2"/>
  </si>
  <si>
    <t>移動　個別支援型（身介無）　　23.5H</t>
    <rPh sb="0" eb="2">
      <t>イドウ</t>
    </rPh>
    <phoneticPr fontId="2"/>
  </si>
  <si>
    <t>移動　個別支援型（身介無）　　24.0H</t>
    <rPh sb="0" eb="2">
      <t>イドウ</t>
    </rPh>
    <phoneticPr fontId="2"/>
  </si>
  <si>
    <t>移動　施設等利用型　　0.5H</t>
    <rPh sb="0" eb="2">
      <t>イドウ</t>
    </rPh>
    <phoneticPr fontId="2"/>
  </si>
  <si>
    <t>移動　大学修学支援型　　0.5H</t>
    <rPh sb="0" eb="2">
      <t>イドウ</t>
    </rPh>
    <phoneticPr fontId="2"/>
  </si>
  <si>
    <t>移動　大学修学支援型　　1.0H</t>
    <rPh sb="0" eb="2">
      <t>イドウ</t>
    </rPh>
    <phoneticPr fontId="2"/>
  </si>
  <si>
    <t>移動　大学修学支援型　　1.5H</t>
    <rPh sb="0" eb="2">
      <t>イドウ</t>
    </rPh>
    <phoneticPr fontId="2"/>
  </si>
  <si>
    <t>移動　大学修学支援型　　2.0H</t>
    <rPh sb="0" eb="2">
      <t>イドウ</t>
    </rPh>
    <phoneticPr fontId="2"/>
  </si>
  <si>
    <t>移動　大学修学支援型　　2.5H</t>
    <rPh sb="0" eb="2">
      <t>イドウ</t>
    </rPh>
    <phoneticPr fontId="2"/>
  </si>
  <si>
    <t>移動　大学修学支援型　　3.0H</t>
    <rPh sb="0" eb="2">
      <t>イドウ</t>
    </rPh>
    <phoneticPr fontId="2"/>
  </si>
  <si>
    <t>移動　大学修学支援型　　3.5H</t>
    <rPh sb="0" eb="2">
      <t>イドウ</t>
    </rPh>
    <phoneticPr fontId="2"/>
  </si>
  <si>
    <t>移動　大学修学支援型　　4.0H</t>
    <rPh sb="0" eb="2">
      <t>イドウ</t>
    </rPh>
    <phoneticPr fontId="2"/>
  </si>
  <si>
    <t>移動　大学修学支援型　　4.5H</t>
    <rPh sb="0" eb="2">
      <t>イドウ</t>
    </rPh>
    <phoneticPr fontId="2"/>
  </si>
  <si>
    <t>移動　大学修学支援型　　5.0H</t>
    <rPh sb="0" eb="2">
      <t>イドウ</t>
    </rPh>
    <phoneticPr fontId="2"/>
  </si>
  <si>
    <t>移動　大学修学支援型　　5.5H</t>
    <rPh sb="0" eb="2">
      <t>イドウ</t>
    </rPh>
    <phoneticPr fontId="2"/>
  </si>
  <si>
    <t>移動　大学修学支援型　　6.5H</t>
    <rPh sb="0" eb="2">
      <t>イドウ</t>
    </rPh>
    <phoneticPr fontId="2"/>
  </si>
  <si>
    <t>移動　大学修学支援型　　7.0H</t>
    <rPh sb="0" eb="2">
      <t>イドウ</t>
    </rPh>
    <phoneticPr fontId="2"/>
  </si>
  <si>
    <t>移動　大学修学支援型　　7.5H</t>
    <rPh sb="0" eb="2">
      <t>イドウ</t>
    </rPh>
    <phoneticPr fontId="2"/>
  </si>
  <si>
    <t>移動　大学修学支援型　　8.0H</t>
    <rPh sb="0" eb="2">
      <t>イドウ</t>
    </rPh>
    <phoneticPr fontId="2"/>
  </si>
  <si>
    <t>移動　大学修学支援型　　8.5H</t>
    <rPh sb="0" eb="2">
      <t>イドウ</t>
    </rPh>
    <phoneticPr fontId="2"/>
  </si>
  <si>
    <t>移動　大学修学支援型　　9.0H</t>
    <rPh sb="0" eb="2">
      <t>イドウ</t>
    </rPh>
    <phoneticPr fontId="2"/>
  </si>
  <si>
    <t>移動　大学修学支援型　　9.5H</t>
    <rPh sb="0" eb="2">
      <t>イドウ</t>
    </rPh>
    <phoneticPr fontId="2"/>
  </si>
  <si>
    <t>移動　大学修学支援型　　10.0H</t>
    <rPh sb="0" eb="2">
      <t>イドウ</t>
    </rPh>
    <phoneticPr fontId="2"/>
  </si>
  <si>
    <t>移動　大学修学支援型　　10.5H</t>
    <rPh sb="0" eb="2">
      <t>イドウ</t>
    </rPh>
    <phoneticPr fontId="2"/>
  </si>
  <si>
    <t>移動　大学修学支援型　　11.0H</t>
    <rPh sb="0" eb="2">
      <t>イドウ</t>
    </rPh>
    <phoneticPr fontId="2"/>
  </si>
  <si>
    <t>移動　大学修学支援型　　11.5H</t>
    <rPh sb="0" eb="2">
      <t>イドウ</t>
    </rPh>
    <phoneticPr fontId="2"/>
  </si>
  <si>
    <t>移動　大学修学支援型　　12.0H</t>
    <rPh sb="0" eb="2">
      <t>イドウ</t>
    </rPh>
    <phoneticPr fontId="2"/>
  </si>
  <si>
    <t>移動　大学修学支援型　　12.5H</t>
    <rPh sb="0" eb="2">
      <t>イドウ</t>
    </rPh>
    <phoneticPr fontId="2"/>
  </si>
  <si>
    <t>移動　大学修学支援型　　13.0H</t>
    <rPh sb="0" eb="2">
      <t>イドウ</t>
    </rPh>
    <phoneticPr fontId="2"/>
  </si>
  <si>
    <t>移動　大学修学支援型　　13.5H</t>
    <rPh sb="0" eb="2">
      <t>イドウ</t>
    </rPh>
    <phoneticPr fontId="2"/>
  </si>
  <si>
    <t>移動　大学修学支援型　　14.0H</t>
    <rPh sb="0" eb="2">
      <t>イドウ</t>
    </rPh>
    <phoneticPr fontId="2"/>
  </si>
  <si>
    <t>移動　大学修学支援型　　14.5H</t>
    <rPh sb="0" eb="2">
      <t>イドウ</t>
    </rPh>
    <phoneticPr fontId="2"/>
  </si>
  <si>
    <t>移動　大学修学支援型　　15.0H</t>
    <rPh sb="0" eb="2">
      <t>イドウ</t>
    </rPh>
    <phoneticPr fontId="2"/>
  </si>
  <si>
    <t>移動　大学修学支援型　　15.5H</t>
    <rPh sb="0" eb="2">
      <t>イドウ</t>
    </rPh>
    <phoneticPr fontId="2"/>
  </si>
  <si>
    <t>移動　大学修学支援型　　16.0H</t>
    <rPh sb="0" eb="2">
      <t>イドウ</t>
    </rPh>
    <phoneticPr fontId="2"/>
  </si>
  <si>
    <t>移動　大学修学支援型　　16.5H</t>
    <rPh sb="0" eb="2">
      <t>イドウ</t>
    </rPh>
    <phoneticPr fontId="2"/>
  </si>
  <si>
    <t>移動　大学修学支援型　　17.0H</t>
    <rPh sb="0" eb="2">
      <t>イドウ</t>
    </rPh>
    <phoneticPr fontId="2"/>
  </si>
  <si>
    <t>移動　大学修学支援型　　17.5H</t>
    <rPh sb="0" eb="2">
      <t>イドウ</t>
    </rPh>
    <phoneticPr fontId="2"/>
  </si>
  <si>
    <t>移動　大学修学支援型　　18.0H</t>
    <rPh sb="0" eb="2">
      <t>イドウ</t>
    </rPh>
    <phoneticPr fontId="2"/>
  </si>
  <si>
    <t>移動　大学修学支援型　　18.5H</t>
    <rPh sb="0" eb="2">
      <t>イドウ</t>
    </rPh>
    <phoneticPr fontId="2"/>
  </si>
  <si>
    <t>移動　大学修学支援型　　19.0H</t>
    <rPh sb="0" eb="2">
      <t>イドウ</t>
    </rPh>
    <phoneticPr fontId="2"/>
  </si>
  <si>
    <t>移動　大学修学支援型　　19.5H</t>
    <rPh sb="0" eb="2">
      <t>イドウ</t>
    </rPh>
    <phoneticPr fontId="2"/>
  </si>
  <si>
    <t>移動　大学修学支援型　　20.0H</t>
    <rPh sb="0" eb="2">
      <t>イドウ</t>
    </rPh>
    <phoneticPr fontId="2"/>
  </si>
  <si>
    <t>移動　大学修学支援型　　20.5H</t>
    <rPh sb="0" eb="2">
      <t>イドウ</t>
    </rPh>
    <phoneticPr fontId="2"/>
  </si>
  <si>
    <t>移動　大学修学支援型　　21.0H</t>
    <rPh sb="0" eb="2">
      <t>イドウ</t>
    </rPh>
    <phoneticPr fontId="2"/>
  </si>
  <si>
    <t>移動　大学修学支援型　　21.5H</t>
    <rPh sb="0" eb="2">
      <t>イドウ</t>
    </rPh>
    <phoneticPr fontId="2"/>
  </si>
  <si>
    <t>移動　大学修学支援型　　22.0H</t>
    <rPh sb="0" eb="2">
      <t>イドウ</t>
    </rPh>
    <phoneticPr fontId="2"/>
  </si>
  <si>
    <t>移動　大学修学支援型　　22.5H</t>
    <rPh sb="0" eb="2">
      <t>イドウ</t>
    </rPh>
    <phoneticPr fontId="2"/>
  </si>
  <si>
    <t>移動　大学修学支援型　　23.0H</t>
    <rPh sb="0" eb="2">
      <t>イドウ</t>
    </rPh>
    <phoneticPr fontId="2"/>
  </si>
  <si>
    <t>移動　大学修学支援型　　23.5H</t>
    <rPh sb="0" eb="2">
      <t>イドウ</t>
    </rPh>
    <phoneticPr fontId="2"/>
  </si>
  <si>
    <t>移動　大学修学支援型　　24.0H</t>
    <rPh sb="0" eb="2">
      <t>イドウ</t>
    </rPh>
    <phoneticPr fontId="2"/>
  </si>
  <si>
    <t>自動表示</t>
    <rPh sb="0" eb="2">
      <t>ジドウ</t>
    </rPh>
    <rPh sb="2" eb="4">
      <t>ヒョウジ</t>
    </rPh>
    <phoneticPr fontId="2"/>
  </si>
  <si>
    <t>利用者が児童の
場合はこちらに記入</t>
    <rPh sb="0" eb="3">
      <t>リヨウシャ</t>
    </rPh>
    <rPh sb="4" eb="6">
      <t>ジドウ</t>
    </rPh>
    <rPh sb="8" eb="10">
      <t>バアイ</t>
    </rPh>
    <rPh sb="15" eb="17">
      <t>キニュウ</t>
    </rPh>
    <phoneticPr fontId="2"/>
  </si>
  <si>
    <t>児童の場合は
保護者氏名</t>
    <rPh sb="0" eb="2">
      <t>ジドウ</t>
    </rPh>
    <rPh sb="3" eb="5">
      <t>バアイ</t>
    </rPh>
    <rPh sb="7" eb="10">
      <t>ホゴシャ</t>
    </rPh>
    <rPh sb="10" eb="12">
      <t>シメイ</t>
    </rPh>
    <phoneticPr fontId="2"/>
  </si>
  <si>
    <t>項目コード_提供</t>
    <rPh sb="0" eb="2">
      <t>コウモク</t>
    </rPh>
    <rPh sb="6" eb="8">
      <t>テイキョウ</t>
    </rPh>
    <phoneticPr fontId="2"/>
  </si>
  <si>
    <r>
      <t>指定番号
※</t>
    </r>
    <r>
      <rPr>
        <sz val="10"/>
        <color theme="1"/>
        <rFont val="ＭＳ Ｐゴシック"/>
        <family val="3"/>
        <charset val="128"/>
      </rPr>
      <t>296011○○○○（10桁）</t>
    </r>
    <rPh sb="0" eb="2">
      <t>シテイ</t>
    </rPh>
    <rPh sb="2" eb="4">
      <t>バンゴウ</t>
    </rPh>
    <rPh sb="19" eb="20">
      <t>ケタ</t>
    </rPh>
    <phoneticPr fontId="2"/>
  </si>
  <si>
    <t>電話番号</t>
    <rPh sb="0" eb="2">
      <t>デンワ</t>
    </rPh>
    <rPh sb="2" eb="4">
      <t>バンゴウ</t>
    </rPh>
    <phoneticPr fontId="2"/>
  </si>
  <si>
    <t>契約の際にご確認ください</t>
    <rPh sb="0" eb="2">
      <t>ケイヤク</t>
    </rPh>
    <rPh sb="3" eb="4">
      <t>サイ</t>
    </rPh>
    <rPh sb="6" eb="8">
      <t>カクニン</t>
    </rPh>
    <phoneticPr fontId="2"/>
  </si>
  <si>
    <t>例外フラグ</t>
    <rPh sb="0" eb="2">
      <t>レイガイ</t>
    </rPh>
    <phoneticPr fontId="2"/>
  </si>
  <si>
    <t>奈良　はな</t>
    <rPh sb="0" eb="2">
      <t>ナラ</t>
    </rPh>
    <phoneticPr fontId="2"/>
  </si>
  <si>
    <t>自宅</t>
    <rPh sb="0" eb="2">
      <t>ジタク</t>
    </rPh>
    <phoneticPr fontId="2"/>
  </si>
  <si>
    <t>スーパー</t>
    <phoneticPr fontId="2"/>
  </si>
  <si>
    <t>美容院</t>
    <rPh sb="0" eb="3">
      <t>ビヨウイン</t>
    </rPh>
    <phoneticPr fontId="2"/>
  </si>
  <si>
    <t>ヘルパー運転</t>
    <rPh sb="4" eb="6">
      <t>ウンテン</t>
    </rPh>
    <phoneticPr fontId="2"/>
  </si>
  <si>
    <t>デパート</t>
    <phoneticPr fontId="2"/>
  </si>
  <si>
    <t>遊園地</t>
    <rPh sb="0" eb="3">
      <t>ユウエンチ</t>
    </rPh>
    <phoneticPr fontId="2"/>
  </si>
  <si>
    <t>プール</t>
    <phoneticPr fontId="2"/>
  </si>
  <si>
    <t>２人派遣</t>
    <rPh sb="1" eb="2">
      <t>ニン</t>
    </rPh>
    <rPh sb="2" eb="4">
      <t>ハケン</t>
    </rPh>
    <phoneticPr fontId="2"/>
  </si>
  <si>
    <t>遠方への外出のため</t>
    <rPh sb="0" eb="1">
      <t>トオ</t>
    </rPh>
    <rPh sb="1" eb="2">
      <t>カタ</t>
    </rPh>
    <rPh sb="4" eb="6">
      <t>ガイシュツ</t>
    </rPh>
    <phoneticPr fontId="2"/>
  </si>
  <si>
    <t/>
  </si>
  <si>
    <t>令和6</t>
  </si>
  <si>
    <t>□施設等利用型</t>
  </si>
  <si>
    <t>□身介無</t>
  </si>
  <si>
    <t>□大学修学支援型</t>
  </si>
  <si>
    <t>□非課税世帯</t>
  </si>
  <si>
    <t>□生活保護世帯</t>
  </si>
  <si>
    <t>土</t>
  </si>
  <si>
    <t>日</t>
  </si>
  <si>
    <t>0123456789</t>
    <phoneticPr fontId="2"/>
  </si>
  <si>
    <t>(奈良　はな)</t>
    <rPh sb="1" eb="3">
      <t>ナラ</t>
    </rPh>
    <phoneticPr fontId="2"/>
  </si>
  <si>
    <t>○○○○</t>
    <phoneticPr fontId="2"/>
  </si>
  <si>
    <t>自動表示
課税世帯/非課税世帯/生活保護世帯</t>
    <rPh sb="0" eb="2">
      <t>ジドウ</t>
    </rPh>
    <rPh sb="2" eb="4">
      <t>ヒョウジ</t>
    </rPh>
    <phoneticPr fontId="2"/>
  </si>
  <si>
    <t>奈良市移動支援事業　事業所情報入力シート</t>
  </si>
  <si>
    <t>奈良市移動支援事業　利用者情報入力シート</t>
  </si>
  <si>
    <t>奈良市移動支援事業</t>
  </si>
  <si>
    <t>奈良市移動支援事業請求明細書</t>
    <phoneticPr fontId="2"/>
  </si>
  <si>
    <t>※クリーム色の項目については、決定通知書をご確認のうえ、ご入力ください。
※今回請求する利用者には請求有無欄に「1」を入れてください。</t>
    <rPh sb="5" eb="6">
      <t>イロ</t>
    </rPh>
    <rPh sb="29" eb="31">
      <t>ニュウリョク</t>
    </rPh>
    <rPh sb="38" eb="40">
      <t>コンカイ</t>
    </rPh>
    <rPh sb="40" eb="42">
      <t>セイキュウ</t>
    </rPh>
    <rPh sb="44" eb="47">
      <t>リヨウシャ</t>
    </rPh>
    <rPh sb="49" eb="51">
      <t>セイキュウ</t>
    </rPh>
    <rPh sb="51" eb="53">
      <t>ウム</t>
    </rPh>
    <rPh sb="53" eb="54">
      <t>ラン</t>
    </rPh>
    <rPh sb="59" eb="60">
      <t>イ</t>
    </rPh>
    <phoneticPr fontId="2"/>
  </si>
  <si>
    <t>サービス種類</t>
    <rPh sb="4" eb="6">
      <t>シュルイ</t>
    </rPh>
    <phoneticPr fontId="2"/>
  </si>
  <si>
    <t>移動支援</t>
    <rPh sb="0" eb="2">
      <t>イドウ</t>
    </rPh>
    <rPh sb="2" eb="4">
      <t>シエン</t>
    </rPh>
    <phoneticPr fontId="2"/>
  </si>
  <si>
    <t>利用者№</t>
    <rPh sb="0" eb="3">
      <t>リヨウシャ</t>
    </rPh>
    <phoneticPr fontId="2"/>
  </si>
  <si>
    <t>日</t>
    <phoneticPr fontId="2"/>
  </si>
  <si>
    <t>2960110000</t>
    <phoneticPr fontId="2"/>
  </si>
  <si>
    <t>☑身介有</t>
    <phoneticPr fontId="2"/>
  </si>
  <si>
    <t>☑課税世帯</t>
    <phoneticPr fontId="2"/>
  </si>
  <si>
    <t xml:space="preserve"> ※奈良市に届け出た「相手方登録申請書」の内容に合わせてご入力ください。</t>
    <rPh sb="2" eb="5">
      <t>ナラシ</t>
    </rPh>
    <rPh sb="6" eb="7">
      <t>トド</t>
    </rPh>
    <rPh sb="8" eb="9">
      <t>デ</t>
    </rPh>
    <rPh sb="11" eb="14">
      <t>アイテガタ</t>
    </rPh>
    <rPh sb="14" eb="16">
      <t>トウロク</t>
    </rPh>
    <rPh sb="16" eb="19">
      <t>シンセイショ</t>
    </rPh>
    <rPh sb="21" eb="23">
      <t>ナイヨウ</t>
    </rPh>
    <rPh sb="24" eb="25">
      <t>ア</t>
    </rPh>
    <rPh sb="29" eb="31">
      <t>ニュウリョク</t>
    </rPh>
    <phoneticPr fontId="2"/>
  </si>
  <si>
    <t>利用者確認日</t>
    <rPh sb="0" eb="3">
      <t>リヨウシャ</t>
    </rPh>
    <rPh sb="3" eb="5">
      <t>カクニン</t>
    </rPh>
    <rPh sb="5" eb="6">
      <t>ビ</t>
    </rPh>
    <phoneticPr fontId="2"/>
  </si>
  <si>
    <t>提出書類</t>
    <rPh sb="0" eb="2">
      <t>テイシュツ</t>
    </rPh>
    <rPh sb="2" eb="4">
      <t>ショルイ</t>
    </rPh>
    <phoneticPr fontId="2"/>
  </si>
  <si>
    <t>提出方法</t>
    <rPh sb="0" eb="2">
      <t>テイシュツ</t>
    </rPh>
    <rPh sb="2" eb="4">
      <t>ホウホウ</t>
    </rPh>
    <phoneticPr fontId="2"/>
  </si>
  <si>
    <t>提出先</t>
    <rPh sb="0" eb="2">
      <t>テイシュツ</t>
    </rPh>
    <rPh sb="2" eb="3">
      <t>サキ</t>
    </rPh>
    <phoneticPr fontId="2"/>
  </si>
  <si>
    <t>電子申請システム</t>
    <rPh sb="0" eb="2">
      <t>デンシ</t>
    </rPh>
    <rPh sb="2" eb="4">
      <t>シンセイ</t>
    </rPh>
    <phoneticPr fontId="2"/>
  </si>
  <si>
    <t>郵送又は持参</t>
    <rPh sb="0" eb="2">
      <t>ユウソウ</t>
    </rPh>
    <rPh sb="2" eb="3">
      <t>マタ</t>
    </rPh>
    <rPh sb="4" eb="6">
      <t>ジサン</t>
    </rPh>
    <phoneticPr fontId="2"/>
  </si>
  <si>
    <t>https://logoform.jp/f/tt5wR</t>
    <phoneticPr fontId="30"/>
  </si>
  <si>
    <t>請求に必要な書類の提出先は下記のとおりです。</t>
    <rPh sb="0" eb="2">
      <t>セイキュウ</t>
    </rPh>
    <rPh sb="3" eb="5">
      <t>ヒツヨウ</t>
    </rPh>
    <rPh sb="6" eb="8">
      <t>ショルイ</t>
    </rPh>
    <rPh sb="9" eb="11">
      <t>テイシュツ</t>
    </rPh>
    <rPh sb="11" eb="12">
      <t>サキ</t>
    </rPh>
    <rPh sb="13" eb="15">
      <t>カキ</t>
    </rPh>
    <phoneticPr fontId="2"/>
  </si>
  <si>
    <t>※種別欄には、個別支援型は１、施設等利用型は２、大学修学支援型は３を記入してください。
※受給者番号及び決定支給量は地域生活支援事業決定通知書で確認してください。
※例外で利用する場合は、理由を記入してください。
※用紙が1枚で不足する場合は、2枚目に記入してください。その際、算定時間数、サービス費合計、利用者負担合計、市請求金額については、2枚目のみに記入してください。</t>
    <rPh sb="17" eb="18">
      <t>トウ</t>
    </rPh>
    <rPh sb="24" eb="28">
      <t>ダイガクシュウガク</t>
    </rPh>
    <rPh sb="28" eb="31">
      <t>シエンガタ</t>
    </rPh>
    <rPh sb="45" eb="48">
      <t>ジュキュウシャ</t>
    </rPh>
    <rPh sb="48" eb="50">
      <t>バンゴウ</t>
    </rPh>
    <rPh sb="50" eb="51">
      <t>オヨ</t>
    </rPh>
    <rPh sb="52" eb="54">
      <t>ケッテイ</t>
    </rPh>
    <rPh sb="54" eb="56">
      <t>シキュウ</t>
    </rPh>
    <rPh sb="56" eb="57">
      <t>リョウ</t>
    </rPh>
    <rPh sb="58" eb="60">
      <t>チイキ</t>
    </rPh>
    <rPh sb="60" eb="62">
      <t>セイカツ</t>
    </rPh>
    <rPh sb="62" eb="64">
      <t>シエン</t>
    </rPh>
    <rPh sb="64" eb="66">
      <t>ジギョウ</t>
    </rPh>
    <rPh sb="66" eb="68">
      <t>ケッテイ</t>
    </rPh>
    <rPh sb="68" eb="70">
      <t>ツウチ</t>
    </rPh>
    <rPh sb="70" eb="71">
      <t>ショ</t>
    </rPh>
    <rPh sb="72" eb="74">
      <t>カクニン</t>
    </rPh>
    <rPh sb="83" eb="85">
      <t>レイガイ</t>
    </rPh>
    <rPh sb="86" eb="88">
      <t>リヨウ</t>
    </rPh>
    <rPh sb="90" eb="92">
      <t>バアイ</t>
    </rPh>
    <rPh sb="94" eb="96">
      <t>リユウ</t>
    </rPh>
    <rPh sb="97" eb="99">
      <t>キニュウ</t>
    </rPh>
    <rPh sb="108" eb="110">
      <t>ヨウシ</t>
    </rPh>
    <rPh sb="112" eb="113">
      <t>マイ</t>
    </rPh>
    <rPh sb="114" eb="116">
      <t>フソク</t>
    </rPh>
    <rPh sb="118" eb="120">
      <t>バアイ</t>
    </rPh>
    <rPh sb="123" eb="125">
      <t>マイメ</t>
    </rPh>
    <rPh sb="126" eb="128">
      <t>キニュウ</t>
    </rPh>
    <rPh sb="137" eb="138">
      <t>サイ</t>
    </rPh>
    <rPh sb="139" eb="141">
      <t>サンテイ</t>
    </rPh>
    <rPh sb="141" eb="144">
      <t>ジカンスウ</t>
    </rPh>
    <rPh sb="149" eb="150">
      <t>ヒ</t>
    </rPh>
    <rPh sb="150" eb="152">
      <t>ゴウケイ</t>
    </rPh>
    <rPh sb="153" eb="156">
      <t>リヨウシャ</t>
    </rPh>
    <rPh sb="156" eb="158">
      <t>フタン</t>
    </rPh>
    <rPh sb="158" eb="160">
      <t>ゴウケイ</t>
    </rPh>
    <phoneticPr fontId="3"/>
  </si>
  <si>
    <t>有効期間を記載するなど
メモとしてご活用ください</t>
    <rPh sb="0" eb="2">
      <t>ユウコウ</t>
    </rPh>
    <rPh sb="2" eb="4">
      <t>キカン</t>
    </rPh>
    <rPh sb="5" eb="7">
      <t>キサイ</t>
    </rPh>
    <rPh sb="18" eb="20">
      <t>カツヨウ</t>
    </rPh>
    <phoneticPr fontId="2"/>
  </si>
  <si>
    <t>備考</t>
    <rPh sb="0" eb="2">
      <t>ビコウ</t>
    </rPh>
    <phoneticPr fontId="2"/>
  </si>
  <si>
    <r>
      <t>②明細書
　</t>
    </r>
    <r>
      <rPr>
        <sz val="10"/>
        <color theme="1"/>
        <rFont val="ＭＳ ゴシック"/>
        <family val="3"/>
      </rPr>
      <t>※請求関係ファイル（Excel）より印刷</t>
    </r>
    <rPh sb="1" eb="4">
      <t>メイサイショ</t>
    </rPh>
    <rPh sb="7" eb="9">
      <t>セイキュウ</t>
    </rPh>
    <rPh sb="9" eb="11">
      <t>カンケイ</t>
    </rPh>
    <rPh sb="24" eb="26">
      <t>インサツ</t>
    </rPh>
    <phoneticPr fontId="2"/>
  </si>
  <si>
    <r>
      <t>③請求書
　</t>
    </r>
    <r>
      <rPr>
        <sz val="10"/>
        <color theme="1"/>
        <rFont val="ＭＳ ゴシック"/>
        <family val="3"/>
      </rPr>
      <t>※請求関係ファイル（Excel）より印刷</t>
    </r>
    <rPh sb="1" eb="4">
      <t>セイキュウショ</t>
    </rPh>
    <rPh sb="7" eb="9">
      <t>セイキュウ</t>
    </rPh>
    <rPh sb="9" eb="11">
      <t>カンケイ</t>
    </rPh>
    <rPh sb="24" eb="26">
      <t>インサツ</t>
    </rPh>
    <phoneticPr fontId="2"/>
  </si>
  <si>
    <t>奈良市移動支援事業　請求関係書類提出先</t>
    <rPh sb="3" eb="5">
      <t>イドウ</t>
    </rPh>
    <rPh sb="5" eb="7">
      <t>シエン</t>
    </rPh>
    <rPh sb="10" eb="12">
      <t>セイキュウ</t>
    </rPh>
    <rPh sb="12" eb="14">
      <t>カンケイ</t>
    </rPh>
    <rPh sb="14" eb="16">
      <t>ショルイ</t>
    </rPh>
    <rPh sb="16" eb="18">
      <t>テイシュツ</t>
    </rPh>
    <rPh sb="18" eb="19">
      <t>サキ</t>
    </rPh>
    <phoneticPr fontId="2"/>
  </si>
  <si>
    <t>請求方法の詳細については、「請求手続きマニュアル」をご確認ください。</t>
    <rPh sb="0" eb="2">
      <t>セイキュウ</t>
    </rPh>
    <rPh sb="2" eb="4">
      <t>ホウホウ</t>
    </rPh>
    <rPh sb="5" eb="7">
      <t>ショウサイ</t>
    </rPh>
    <rPh sb="14" eb="16">
      <t>セイキュウ</t>
    </rPh>
    <rPh sb="16" eb="18">
      <t>テツヅ</t>
    </rPh>
    <rPh sb="27" eb="29">
      <t>カクニン</t>
    </rPh>
    <phoneticPr fontId="2"/>
  </si>
  <si>
    <t>電子データ</t>
    <rPh sb="0" eb="2">
      <t>デンシ</t>
    </rPh>
    <phoneticPr fontId="2"/>
  </si>
  <si>
    <t>紙媒体</t>
    <rPh sb="0" eb="1">
      <t>カミ</t>
    </rPh>
    <rPh sb="1" eb="3">
      <t>バイタイ</t>
    </rPh>
    <phoneticPr fontId="2"/>
  </si>
  <si>
    <r>
      <t xml:space="preserve">   </t>
    </r>
    <r>
      <rPr>
        <sz val="10"/>
        <color rgb="FFFF0000"/>
        <rFont val="ＭＳ Ｐゴシック"/>
        <family val="3"/>
        <charset val="128"/>
      </rPr>
      <t xml:space="preserve"> 「相手方登録申請書」は奈良市ホームページよりダウンロードできます。（「奈良市　相手方登録申請書」で検索）</t>
    </r>
    <rPh sb="5" eb="8">
      <t>アイテガタ</t>
    </rPh>
    <rPh sb="8" eb="10">
      <t>トウロク</t>
    </rPh>
    <rPh sb="10" eb="13">
      <t>シンセイショ</t>
    </rPh>
    <rPh sb="39" eb="42">
      <t>ナラシ</t>
    </rPh>
    <rPh sb="43" eb="46">
      <t>アイテガタ</t>
    </rPh>
    <rPh sb="46" eb="48">
      <t>トウロク</t>
    </rPh>
    <rPh sb="48" eb="51">
      <t>シンセイショ</t>
    </rPh>
    <rPh sb="53" eb="55">
      <t>ケンサク</t>
    </rPh>
    <phoneticPr fontId="2"/>
  </si>
  <si>
    <t>田中</t>
    <rPh sb="0" eb="2">
      <t>タナカ</t>
    </rPh>
    <phoneticPr fontId="2"/>
  </si>
  <si>
    <t>鈴木</t>
    <rPh sb="0" eb="2">
      <t>スズキ</t>
    </rPh>
    <phoneticPr fontId="2"/>
  </si>
  <si>
    <t>佐藤</t>
    <rPh sb="0" eb="2">
      <t>サトウ</t>
    </rPh>
    <phoneticPr fontId="2"/>
  </si>
  <si>
    <r>
      <t xml:space="preserve">＜郵送先＞
　〒630-8580
　奈良市二条大路南一丁目１番１号
　奈良市役所　障がい福祉課　療育係
 </t>
    </r>
    <r>
      <rPr>
        <sz val="10"/>
        <color theme="1"/>
        <rFont val="ＭＳ ゴシック"/>
        <family val="3"/>
      </rPr>
      <t>※封筒に「移動支援事業請求書在中」とご記入ください。</t>
    </r>
    <rPh sb="1" eb="3">
      <t>ユウソウ</t>
    </rPh>
    <rPh sb="3" eb="4">
      <t>サキ</t>
    </rPh>
    <rPh sb="59" eb="61">
      <t>イドウ</t>
    </rPh>
    <rPh sb="73" eb="75">
      <t>キニュウ</t>
    </rPh>
    <phoneticPr fontId="2"/>
  </si>
  <si>
    <t>官公署手続き又は相談</t>
    <rPh sb="0" eb="2">
      <t>カンコウ</t>
    </rPh>
    <rPh sb="2" eb="3">
      <t>ショ</t>
    </rPh>
    <rPh sb="3" eb="4">
      <t>テ</t>
    </rPh>
    <rPh sb="4" eb="5">
      <t>ツヅ</t>
    </rPh>
    <rPh sb="6" eb="7">
      <t>マタ</t>
    </rPh>
    <rPh sb="8" eb="10">
      <t>ソウダン</t>
    </rPh>
    <phoneticPr fontId="2"/>
  </si>
  <si>
    <t>　下記について、サービス提供時に用いた実績記録表の内容と相違ありません。</t>
    <phoneticPr fontId="2"/>
  </si>
  <si>
    <t>代表者職氏名</t>
    <rPh sb="0" eb="3">
      <t>ダイヒョウシャ</t>
    </rPh>
    <rPh sb="3" eb="4">
      <t>ショク</t>
    </rPh>
    <rPh sb="4" eb="6">
      <t>シメイ</t>
    </rPh>
    <phoneticPr fontId="2"/>
  </si>
  <si>
    <t>サービス提供者
確認欄</t>
    <rPh sb="4" eb="7">
      <t>テイキョウシャ</t>
    </rPh>
    <rPh sb="8" eb="10">
      <t>カクニン</t>
    </rPh>
    <rPh sb="10" eb="11">
      <t>ラン</t>
    </rPh>
    <phoneticPr fontId="3"/>
  </si>
  <si>
    <r>
      <t xml:space="preserve"> 　 </t>
    </r>
    <r>
      <rPr>
        <sz val="10"/>
        <color rgb="FFFF0000"/>
        <rFont val="ＭＳ Ｐゴシック"/>
        <family val="3"/>
        <charset val="128"/>
      </rPr>
      <t>相手方登録に変更がある場合は、「相手方登録申請書」を奈良市障がい福祉課へご提出ください。</t>
    </r>
    <rPh sb="40" eb="42">
      <t>テイシュツ</t>
    </rPh>
    <phoneticPr fontId="2"/>
  </si>
  <si>
    <t>提出する請求関係ファイルのファイル名は下記のとおりとしてください。</t>
    <rPh sb="0" eb="2">
      <t>テイシュツ</t>
    </rPh>
    <rPh sb="4" eb="6">
      <t>セイキュウ</t>
    </rPh>
    <rPh sb="6" eb="8">
      <t>カンケイ</t>
    </rPh>
    <rPh sb="17" eb="18">
      <t>メイ</t>
    </rPh>
    <rPh sb="19" eb="21">
      <t>カキ</t>
    </rPh>
    <phoneticPr fontId="2"/>
  </si>
  <si>
    <t>　（例）提供年月:令和6年4月、請求年月:令和6年5月、指定番号:2960110000</t>
    <rPh sb="2" eb="3">
      <t>レイ</t>
    </rPh>
    <rPh sb="4" eb="6">
      <t>テイキョウ</t>
    </rPh>
    <rPh sb="6" eb="8">
      <t>ネンゲツ</t>
    </rPh>
    <rPh sb="9" eb="11">
      <t>レイワ</t>
    </rPh>
    <rPh sb="12" eb="13">
      <t>ネン</t>
    </rPh>
    <rPh sb="14" eb="15">
      <t>ガツ</t>
    </rPh>
    <rPh sb="16" eb="18">
      <t>セイキュウ</t>
    </rPh>
    <rPh sb="18" eb="20">
      <t>ネンゲツ</t>
    </rPh>
    <rPh sb="21" eb="23">
      <t>レイワ</t>
    </rPh>
    <rPh sb="24" eb="25">
      <t>ネン</t>
    </rPh>
    <rPh sb="26" eb="27">
      <t>ガツ</t>
    </rPh>
    <rPh sb="28" eb="30">
      <t>シテイ</t>
    </rPh>
    <rPh sb="30" eb="32">
      <t>バンゴウ</t>
    </rPh>
    <phoneticPr fontId="2"/>
  </si>
  <si>
    <r>
      <t>　ファイル名</t>
    </r>
    <r>
      <rPr>
        <b/>
        <sz val="11"/>
        <color theme="1"/>
        <rFont val="ＭＳ ゴシック"/>
        <family val="3"/>
        <charset val="128"/>
      </rPr>
      <t>「奈良市請求関係ファイル（移動支援_</t>
    </r>
    <r>
      <rPr>
        <b/>
        <sz val="11"/>
        <color rgb="FFFF0000"/>
        <rFont val="ＭＳ ゴシック"/>
        <family val="3"/>
        <charset val="128"/>
      </rPr>
      <t>提供年月</t>
    </r>
    <r>
      <rPr>
        <b/>
        <sz val="11"/>
        <color theme="1"/>
        <rFont val="ＭＳ ゴシック"/>
        <family val="3"/>
        <charset val="128"/>
      </rPr>
      <t>_</t>
    </r>
    <r>
      <rPr>
        <b/>
        <sz val="11"/>
        <color rgb="FFFF0000"/>
        <rFont val="ＭＳ ゴシック"/>
        <family val="3"/>
        <charset val="128"/>
      </rPr>
      <t>請求年月</t>
    </r>
    <r>
      <rPr>
        <b/>
        <sz val="11"/>
        <color theme="1"/>
        <rFont val="ＭＳ ゴシック"/>
        <family val="3"/>
        <charset val="128"/>
      </rPr>
      <t>_</t>
    </r>
    <r>
      <rPr>
        <b/>
        <sz val="11"/>
        <color rgb="FFFF0000"/>
        <rFont val="ＭＳ ゴシック"/>
        <family val="3"/>
        <charset val="128"/>
      </rPr>
      <t>指定番号</t>
    </r>
    <r>
      <rPr>
        <b/>
        <sz val="11"/>
        <color theme="1"/>
        <rFont val="ＭＳ ゴシック"/>
        <family val="3"/>
        <charset val="128"/>
      </rPr>
      <t>）.xlsx」</t>
    </r>
    <rPh sb="5" eb="6">
      <t>メイ</t>
    </rPh>
    <rPh sb="7" eb="10">
      <t>ナラシ</t>
    </rPh>
    <rPh sb="10" eb="12">
      <t>セイキュウ</t>
    </rPh>
    <rPh sb="12" eb="14">
      <t>カンケイ</t>
    </rPh>
    <rPh sb="19" eb="21">
      <t>イドウ</t>
    </rPh>
    <rPh sb="21" eb="23">
      <t>シエン</t>
    </rPh>
    <rPh sb="24" eb="26">
      <t>テイキョウ</t>
    </rPh>
    <rPh sb="26" eb="28">
      <t>ネンゲツ</t>
    </rPh>
    <rPh sb="29" eb="31">
      <t>セイキュウ</t>
    </rPh>
    <rPh sb="31" eb="33">
      <t>ネンゲツ</t>
    </rPh>
    <rPh sb="34" eb="36">
      <t>シテイ</t>
    </rPh>
    <rPh sb="36" eb="38">
      <t>バンゴウ</t>
    </rPh>
    <phoneticPr fontId="2"/>
  </si>
  <si>
    <t>　　　　　　※半角数字で入力してください。移動支援、提供年月、請求年月、指定番号それぞれの間にアンダーバー（_）が入ります。</t>
    <rPh sb="7" eb="9">
      <t>ハンカク</t>
    </rPh>
    <rPh sb="9" eb="11">
      <t>スウジ</t>
    </rPh>
    <rPh sb="12" eb="14">
      <t>ニュウリョク</t>
    </rPh>
    <rPh sb="21" eb="23">
      <t>イドウ</t>
    </rPh>
    <rPh sb="23" eb="25">
      <t>シエン</t>
    </rPh>
    <rPh sb="26" eb="28">
      <t>テイキョウ</t>
    </rPh>
    <rPh sb="28" eb="30">
      <t>ネンゲツ</t>
    </rPh>
    <rPh sb="31" eb="33">
      <t>セイキュウ</t>
    </rPh>
    <rPh sb="33" eb="35">
      <t>ネンゲツ</t>
    </rPh>
    <rPh sb="36" eb="38">
      <t>シテイ</t>
    </rPh>
    <rPh sb="38" eb="40">
      <t>バンゴウ</t>
    </rPh>
    <rPh sb="45" eb="46">
      <t>アイダ</t>
    </rPh>
    <rPh sb="57" eb="58">
      <t>ハイ</t>
    </rPh>
    <phoneticPr fontId="2"/>
  </si>
  <si>
    <t>＜電子申請システム（LoGoフォーム）＞
「奈良市地域生活支援事業（移動支援・日中一時支援）
請求関係ファイル提出フォーム」</t>
    <rPh sb="1" eb="3">
      <t>デンシ</t>
    </rPh>
    <rPh sb="3" eb="5">
      <t>シンセイ</t>
    </rPh>
    <rPh sb="22" eb="25">
      <t>ナラシ</t>
    </rPh>
    <phoneticPr fontId="2"/>
  </si>
  <si>
    <r>
      <t>提出締切は</t>
    </r>
    <r>
      <rPr>
        <b/>
        <u/>
        <sz val="11"/>
        <color rgb="FFFF0000"/>
        <rFont val="ＭＳ ゴシック"/>
        <family val="3"/>
        <charset val="128"/>
      </rPr>
      <t>提供月の翌月10日（必着）</t>
    </r>
    <r>
      <rPr>
        <sz val="11"/>
        <color theme="1"/>
        <rFont val="ＭＳ ゴシック"/>
        <family val="3"/>
      </rPr>
      <t>となります。</t>
    </r>
    <rPh sb="0" eb="2">
      <t>テイシュツ</t>
    </rPh>
    <rPh sb="2" eb="4">
      <t>シメキリ</t>
    </rPh>
    <rPh sb="5" eb="7">
      <t>テイキョウ</t>
    </rPh>
    <rPh sb="7" eb="8">
      <t>ツキ</t>
    </rPh>
    <rPh sb="9" eb="11">
      <t>ヨクゲツ</t>
    </rPh>
    <rPh sb="13" eb="14">
      <t>ニチ</t>
    </rPh>
    <rPh sb="15" eb="17">
      <t>ヒッチャク</t>
    </rPh>
    <phoneticPr fontId="2"/>
  </si>
  <si>
    <t>施設入所者の帰省</t>
    <rPh sb="0" eb="2">
      <t>シセツ</t>
    </rPh>
    <rPh sb="2" eb="5">
      <t>ニュウショシャ</t>
    </rPh>
    <rPh sb="6" eb="8">
      <t>キセイ</t>
    </rPh>
    <phoneticPr fontId="2"/>
  </si>
  <si>
    <t>提出形式</t>
    <rPh sb="0" eb="2">
      <t>テイシュツ</t>
    </rPh>
    <rPh sb="2" eb="4">
      <t>ケイシキ</t>
    </rPh>
    <phoneticPr fontId="2"/>
  </si>
  <si>
    <r>
      <t xml:space="preserve">①奈良市移動支援事業利用実績記録表（第7号様式）
</t>
    </r>
    <r>
      <rPr>
        <sz val="10"/>
        <color theme="1"/>
        <rFont val="ＭＳ ゴシック"/>
        <family val="3"/>
        <charset val="128"/>
      </rPr>
      <t xml:space="preserve"> ※請求関係ファイル（Excel）をデータ提出
 ※原本は事業所保管</t>
    </r>
    <rPh sb="1" eb="4">
      <t>ナラシ</t>
    </rPh>
    <rPh sb="4" eb="6">
      <t>イドウ</t>
    </rPh>
    <rPh sb="6" eb="8">
      <t>シエン</t>
    </rPh>
    <rPh sb="8" eb="10">
      <t>ジギョウ</t>
    </rPh>
    <rPh sb="10" eb="12">
      <t>リヨウ</t>
    </rPh>
    <rPh sb="12" eb="14">
      <t>ジッセキ</t>
    </rPh>
    <rPh sb="14" eb="16">
      <t>キロク</t>
    </rPh>
    <rPh sb="16" eb="17">
      <t>ヒョウ</t>
    </rPh>
    <rPh sb="18" eb="19">
      <t>ダイ</t>
    </rPh>
    <rPh sb="20" eb="21">
      <t>ゴウ</t>
    </rPh>
    <rPh sb="21" eb="23">
      <t>ヨウシキ</t>
    </rPh>
    <rPh sb="27" eb="29">
      <t>セイキュウ</t>
    </rPh>
    <rPh sb="29" eb="31">
      <t>カンケイ</t>
    </rPh>
    <rPh sb="46" eb="48">
      <t>テイシュツ</t>
    </rPh>
    <rPh sb="51" eb="53">
      <t>ゲンポン</t>
    </rPh>
    <rPh sb="54" eb="57">
      <t>ジギョウショ</t>
    </rPh>
    <rPh sb="57" eb="59">
      <t>ホカン</t>
    </rPh>
    <phoneticPr fontId="2"/>
  </si>
  <si>
    <r>
      <t xml:space="preserve">        →「奈良市請求関係ファイル（移動支援_</t>
    </r>
    <r>
      <rPr>
        <sz val="11"/>
        <color rgb="FFFF0000"/>
        <rFont val="ＭＳ ゴシック"/>
        <family val="3"/>
        <charset val="128"/>
      </rPr>
      <t>202404</t>
    </r>
    <r>
      <rPr>
        <sz val="11"/>
        <color theme="1"/>
        <rFont val="ＭＳ ゴシック"/>
        <family val="3"/>
      </rPr>
      <t>_</t>
    </r>
    <r>
      <rPr>
        <sz val="11"/>
        <color rgb="FFFF0000"/>
        <rFont val="ＭＳ ゴシック"/>
        <family val="3"/>
        <charset val="128"/>
      </rPr>
      <t>202405</t>
    </r>
    <r>
      <rPr>
        <sz val="11"/>
        <color theme="1"/>
        <rFont val="ＭＳ ゴシック"/>
        <family val="3"/>
      </rPr>
      <t>_</t>
    </r>
    <r>
      <rPr>
        <sz val="11"/>
        <color rgb="FFFF0000"/>
        <rFont val="ＭＳ ゴシック"/>
        <family val="3"/>
        <charset val="128"/>
      </rPr>
      <t>2960110000</t>
    </r>
    <r>
      <rPr>
        <sz val="11"/>
        <rFont val="ＭＳ ゴシック"/>
        <family val="3"/>
        <charset val="128"/>
      </rPr>
      <t>）</t>
    </r>
    <r>
      <rPr>
        <sz val="11"/>
        <color theme="1"/>
        <rFont val="ＭＳ ゴシック"/>
        <family val="3"/>
      </rPr>
      <t>.xlsx」</t>
    </r>
    <rPh sb="10" eb="13">
      <t>ナラシ</t>
    </rPh>
    <rPh sb="13" eb="15">
      <t>セイキュウ</t>
    </rPh>
    <rPh sb="15" eb="17">
      <t>カンケイ</t>
    </rPh>
    <rPh sb="22" eb="24">
      <t>イドウ</t>
    </rPh>
    <rPh sb="24" eb="26">
      <t>シエン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</si>
</sst>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quot;¥&quot;* #,##0_ ;_ &quot;¥&quot;* \-#,##0_ ;_ &quot;¥&quot;* &quot;-&quot;_ ;_ @_ "/>
    <numFmt numFmtId="176" formatCode="[$-411]ggge&quot;年&quot;m&quot;月&quot;d&quot;日&quot;;@"/>
    <numFmt numFmtId="177" formatCode="&quot;¥&quot;#,##0_);[Red]\(&quot;¥&quot;#,##0\)"/>
    <numFmt numFmtId="178" formatCode="[$-411]ge\.m\.d;@"/>
    <numFmt numFmtId="179" formatCode="h:mm;@"/>
    <numFmt numFmtId="180" formatCode="0.0"/>
    <numFmt numFmtId="181" formatCode="m/d"/>
  </numFmts>
  <fonts count="41">
    <font>
      <sz val="11"/>
      <color theme="1"/>
      <name val="游ゴシック"/>
      <family val="2"/>
      <charset val="128"/>
      <scheme val="minor"/>
    </font>
    <font>
      <sz val="11"/>
      <name val="ＭＳ 明朝"/>
      <family val="1"/>
      <charset val="128"/>
    </font>
    <font>
      <sz val="6"/>
      <name val="游ゴシック"/>
      <family val="2"/>
      <charset val="128"/>
      <scheme val="minor"/>
    </font>
    <font>
      <sz val="6"/>
      <name val="ＭＳ 明朝"/>
      <family val="1"/>
      <charset val="128"/>
    </font>
    <font>
      <b/>
      <sz val="11"/>
      <name val="ＭＳ 明朝"/>
      <family val="1"/>
      <charset val="128"/>
    </font>
    <font>
      <sz val="9"/>
      <name val="ＭＳ 明朝"/>
      <family val="1"/>
      <charset val="128"/>
    </font>
    <font>
      <sz val="8"/>
      <name val="ＭＳ 明朝"/>
      <family val="1"/>
      <charset val="128"/>
    </font>
    <font>
      <sz val="6"/>
      <name val="ＭＳ Ｐゴシック"/>
      <family val="3"/>
      <charset val="128"/>
    </font>
    <font>
      <sz val="11"/>
      <color theme="1"/>
      <name val="ＭＳ Ｐゴシック"/>
      <family val="3"/>
      <charset val="128"/>
    </font>
    <font>
      <sz val="11"/>
      <color theme="1"/>
      <name val="游ゴシック"/>
      <family val="2"/>
      <charset val="128"/>
      <scheme val="minor"/>
    </font>
    <font>
      <sz val="11"/>
      <color theme="1"/>
      <name val="游ゴシック"/>
      <family val="3"/>
      <charset val="128"/>
      <scheme val="minor"/>
    </font>
    <font>
      <sz val="11"/>
      <color theme="1"/>
      <name val="ＭＳ Ｐ明朝"/>
      <family val="1"/>
      <charset val="128"/>
    </font>
    <font>
      <sz val="24"/>
      <color theme="1"/>
      <name val="ＭＳ Ｐ明朝"/>
      <family val="1"/>
      <charset val="128"/>
    </font>
    <font>
      <sz val="14"/>
      <color theme="1"/>
      <name val="ＭＳ Ｐ明朝"/>
      <family val="1"/>
      <charset val="128"/>
    </font>
    <font>
      <sz val="22"/>
      <color theme="1"/>
      <name val="ＭＳ Ｐ明朝"/>
      <family val="1"/>
      <charset val="128"/>
    </font>
    <font>
      <sz val="12"/>
      <color theme="1"/>
      <name val="ＭＳ Ｐ明朝"/>
      <family val="1"/>
      <charset val="128"/>
    </font>
    <font>
      <sz val="18"/>
      <color theme="1"/>
      <name val="ＭＳ Ｐ明朝"/>
      <family val="1"/>
      <charset val="128"/>
    </font>
    <font>
      <sz val="9"/>
      <color theme="1"/>
      <name val="ＭＳ Ｐゴシック"/>
      <family val="3"/>
      <charset val="128"/>
    </font>
    <font>
      <b/>
      <sz val="20"/>
      <color theme="1"/>
      <name val="ＭＳ Ｐゴシック"/>
      <family val="3"/>
      <charset val="128"/>
    </font>
    <font>
      <sz val="11"/>
      <name val="ＭＳ Ｐゴシック"/>
      <family val="3"/>
      <charset val="128"/>
    </font>
    <font>
      <b/>
      <sz val="11"/>
      <color rgb="FFFF0000"/>
      <name val="ＭＳ Ｐゴシック"/>
      <family val="3"/>
      <charset val="128"/>
    </font>
    <font>
      <sz val="10"/>
      <color theme="1"/>
      <name val="ＭＳ Ｐゴシック"/>
      <family val="3"/>
      <charset val="128"/>
    </font>
    <font>
      <sz val="10"/>
      <color theme="1"/>
      <name val="ＭＳ Ｐ明朝"/>
      <family val="1"/>
      <charset val="128"/>
    </font>
    <font>
      <sz val="10"/>
      <name val="ＭＳ 明朝"/>
      <family val="1"/>
      <charset val="128"/>
    </font>
    <font>
      <b/>
      <sz val="18"/>
      <color theme="1"/>
      <name val="ＭＳ Ｐゴシック"/>
      <family val="3"/>
      <charset val="128"/>
    </font>
    <font>
      <b/>
      <sz val="11"/>
      <color rgb="FFFF0000"/>
      <name val="BIZ UDPゴシック"/>
      <family val="3"/>
      <charset val="128"/>
    </font>
    <font>
      <b/>
      <sz val="16"/>
      <color rgb="FFFF0000"/>
      <name val="BIZ UDPゴシック"/>
      <family val="3"/>
      <charset val="128"/>
    </font>
    <font>
      <b/>
      <sz val="10"/>
      <color rgb="FFFF0000"/>
      <name val="ＭＳ Ｐゴシック"/>
      <family val="3"/>
      <charset val="128"/>
    </font>
    <font>
      <sz val="10"/>
      <color rgb="FFFF0000"/>
      <name val="ＭＳ Ｐゴシック"/>
      <family val="3"/>
      <charset val="128"/>
    </font>
    <font>
      <u/>
      <sz val="11"/>
      <color theme="10"/>
      <name val="游ゴシック"/>
      <family val="2"/>
      <scheme val="minor"/>
    </font>
    <font>
      <sz val="6"/>
      <name val="游ゴシック"/>
      <family val="3"/>
      <charset val="128"/>
      <scheme val="minor"/>
    </font>
    <font>
      <b/>
      <sz val="18"/>
      <color theme="1"/>
      <name val="ＭＳ ゴシック"/>
      <family val="3"/>
      <charset val="128"/>
    </font>
    <font>
      <sz val="11"/>
      <color theme="1"/>
      <name val="ＭＳ ゴシック"/>
      <family val="3"/>
    </font>
    <font>
      <sz val="10"/>
      <color theme="1"/>
      <name val="ＭＳ ゴシック"/>
      <family val="3"/>
    </font>
    <font>
      <b/>
      <u/>
      <sz val="14"/>
      <color theme="10"/>
      <name val="ＭＳ ゴシック"/>
      <family val="3"/>
    </font>
    <font>
      <b/>
      <sz val="11"/>
      <color theme="1"/>
      <name val="ＭＳ ゴシック"/>
      <family val="3"/>
      <charset val="128"/>
    </font>
    <font>
      <b/>
      <sz val="11"/>
      <color rgb="FFFF0000"/>
      <name val="ＭＳ ゴシック"/>
      <family val="3"/>
      <charset val="128"/>
    </font>
    <font>
      <sz val="11"/>
      <color rgb="FFFF0000"/>
      <name val="ＭＳ ゴシック"/>
      <family val="3"/>
      <charset val="128"/>
    </font>
    <font>
      <b/>
      <u/>
      <sz val="11"/>
      <color rgb="FFFF0000"/>
      <name val="ＭＳ ゴシック"/>
      <family val="3"/>
      <charset val="128"/>
    </font>
    <font>
      <sz val="10"/>
      <color theme="1"/>
      <name val="ＭＳ ゴシック"/>
      <family val="3"/>
      <charset val="128"/>
    </font>
    <font>
      <sz val="11"/>
      <name val="ＭＳ 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6" tint="0.59999389629810485"/>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dotted">
        <color indexed="64"/>
      </left>
      <right/>
      <top style="medium">
        <color indexed="64"/>
      </top>
      <bottom style="thin">
        <color indexed="64"/>
      </bottom>
      <diagonal/>
    </border>
    <border>
      <left style="thin">
        <color indexed="64"/>
      </left>
      <right style="thin">
        <color indexed="64"/>
      </right>
      <top style="hair">
        <color indexed="64"/>
      </top>
      <bottom style="thin">
        <color indexed="64"/>
      </bottom>
      <diagonal/>
    </border>
  </borders>
  <cellStyleXfs count="8">
    <xf numFmtId="0" fontId="0" fillId="0" borderId="0">
      <alignment vertical="center"/>
    </xf>
    <xf numFmtId="0" fontId="1" fillId="0" borderId="0">
      <alignment vertical="center"/>
    </xf>
    <xf numFmtId="38" fontId="9" fillId="0" borderId="0" applyFont="0" applyFill="0" applyBorder="0" applyAlignment="0" applyProtection="0">
      <alignment vertical="center"/>
    </xf>
    <xf numFmtId="0" fontId="10" fillId="0" borderId="0">
      <alignment vertical="center"/>
    </xf>
    <xf numFmtId="0" fontId="9" fillId="0" borderId="0">
      <alignment vertical="center"/>
    </xf>
    <xf numFmtId="0" fontId="29" fillId="0" borderId="0" applyNumberFormat="0" applyFill="0" applyBorder="0" applyAlignment="0" applyProtection="0"/>
    <xf numFmtId="0" fontId="9" fillId="0" borderId="0">
      <alignment vertical="center"/>
    </xf>
    <xf numFmtId="38" fontId="9" fillId="0" borderId="0" applyFont="0" applyFill="0" applyBorder="0" applyAlignment="0" applyProtection="0">
      <alignment vertical="center"/>
    </xf>
  </cellStyleXfs>
  <cellXfs count="532">
    <xf numFmtId="0" fontId="0" fillId="0" borderId="0" xfId="0">
      <alignment vertical="center"/>
    </xf>
    <xf numFmtId="0" fontId="8" fillId="3" borderId="0" xfId="0" applyFont="1" applyFill="1">
      <alignment vertical="center"/>
    </xf>
    <xf numFmtId="0" fontId="20" fillId="3" borderId="0" xfId="0" applyFont="1" applyFill="1">
      <alignment vertical="center"/>
    </xf>
    <xf numFmtId="0" fontId="8" fillId="0" borderId="0" xfId="0" applyFont="1" applyAlignment="1">
      <alignment vertical="center"/>
    </xf>
    <xf numFmtId="0" fontId="8" fillId="6" borderId="42" xfId="0" applyFont="1" applyFill="1" applyBorder="1" applyAlignment="1">
      <alignment horizontal="center" vertical="center" wrapText="1"/>
    </xf>
    <xf numFmtId="0" fontId="8" fillId="6" borderId="42" xfId="0" applyFont="1" applyFill="1" applyBorder="1" applyAlignment="1">
      <alignment horizontal="center" vertical="center"/>
    </xf>
    <xf numFmtId="0" fontId="8" fillId="6" borderId="44" xfId="0" applyFont="1" applyFill="1" applyBorder="1" applyAlignment="1">
      <alignment horizontal="center" vertical="center" wrapText="1"/>
    </xf>
    <xf numFmtId="0" fontId="8" fillId="6" borderId="42" xfId="0" applyFont="1" applyFill="1" applyBorder="1" applyAlignment="1">
      <alignment horizontal="center" vertical="center" shrinkToFit="1"/>
    </xf>
    <xf numFmtId="0" fontId="8" fillId="6" borderId="45"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8" fillId="3" borderId="0" xfId="0" applyFont="1" applyFill="1" applyAlignment="1">
      <alignment vertical="center" shrinkToFit="1"/>
    </xf>
    <xf numFmtId="0" fontId="8" fillId="3" borderId="0" xfId="0" applyFont="1" applyFill="1" applyAlignment="1">
      <alignment horizontal="center" vertical="center" shrinkToFit="1"/>
    </xf>
    <xf numFmtId="49" fontId="18" fillId="3" borderId="0" xfId="0" applyNumberFormat="1" applyFont="1" applyFill="1" applyAlignment="1">
      <alignment horizontal="center" vertical="center" shrinkToFit="1"/>
    </xf>
    <xf numFmtId="178" fontId="8" fillId="3" borderId="0" xfId="0" applyNumberFormat="1" applyFont="1" applyFill="1" applyAlignment="1">
      <alignment horizontal="center" vertical="center" shrinkToFit="1"/>
    </xf>
    <xf numFmtId="0" fontId="8" fillId="6" borderId="5" xfId="0" applyFont="1" applyFill="1" applyBorder="1" applyAlignment="1">
      <alignment horizontal="center" vertical="center" shrinkToFit="1"/>
    </xf>
    <xf numFmtId="0" fontId="8" fillId="6" borderId="6" xfId="0" applyFont="1" applyFill="1" applyBorder="1" applyAlignment="1">
      <alignment horizontal="center" vertical="center" shrinkToFit="1"/>
    </xf>
    <xf numFmtId="49" fontId="8" fillId="3" borderId="0" xfId="0" applyNumberFormat="1" applyFont="1" applyFill="1" applyAlignment="1">
      <alignment horizontal="center" vertical="center" shrinkToFit="1"/>
    </xf>
    <xf numFmtId="0" fontId="11" fillId="3" borderId="0" xfId="3" applyFont="1" applyFill="1">
      <alignment vertical="center"/>
    </xf>
    <xf numFmtId="0" fontId="11" fillId="3" borderId="0" xfId="3" applyFont="1" applyFill="1" applyAlignment="1">
      <alignment horizontal="right" vertical="center"/>
    </xf>
    <xf numFmtId="0" fontId="11" fillId="3" borderId="0" xfId="3" applyFont="1" applyFill="1" applyAlignment="1">
      <alignment vertical="center"/>
    </xf>
    <xf numFmtId="0" fontId="11" fillId="3" borderId="0" xfId="3" applyFont="1" applyFill="1" applyAlignment="1">
      <alignment vertical="top" wrapText="1"/>
    </xf>
    <xf numFmtId="0" fontId="11" fillId="3" borderId="0" xfId="3" applyFont="1" applyFill="1" applyAlignment="1">
      <alignment vertical="center" wrapText="1"/>
    </xf>
    <xf numFmtId="0" fontId="11" fillId="3" borderId="0" xfId="3" applyFont="1" applyFill="1" applyAlignment="1">
      <alignment vertical="center" shrinkToFit="1"/>
    </xf>
    <xf numFmtId="0" fontId="11" fillId="3" borderId="0" xfId="3" applyFont="1" applyFill="1" applyAlignment="1">
      <alignment horizontal="center" vertical="center" shrinkToFit="1"/>
    </xf>
    <xf numFmtId="0" fontId="15" fillId="3" borderId="0" xfId="3" applyFont="1" applyFill="1" applyAlignment="1">
      <alignment vertical="center" shrinkToFit="1"/>
    </xf>
    <xf numFmtId="0" fontId="15" fillId="3" borderId="0" xfId="3" applyFont="1" applyFill="1" applyAlignment="1">
      <alignment horizontal="center" vertical="center" shrinkToFit="1"/>
    </xf>
    <xf numFmtId="0" fontId="15" fillId="3" borderId="8" xfId="3" applyFont="1" applyFill="1" applyBorder="1" applyAlignment="1">
      <alignment vertical="center" shrinkToFit="1"/>
    </xf>
    <xf numFmtId="0" fontId="15" fillId="3" borderId="0" xfId="3" applyFont="1" applyFill="1" applyBorder="1" applyAlignment="1">
      <alignment vertical="center" shrinkToFit="1"/>
    </xf>
    <xf numFmtId="0" fontId="15" fillId="3" borderId="42" xfId="3" applyFont="1" applyFill="1" applyBorder="1" applyAlignment="1">
      <alignment horizontal="center" vertical="center" shrinkToFit="1"/>
    </xf>
    <xf numFmtId="0" fontId="8" fillId="8" borderId="42" xfId="0" applyFont="1" applyFill="1" applyBorder="1" applyAlignment="1">
      <alignment horizontal="center" vertical="center" shrinkToFit="1"/>
    </xf>
    <xf numFmtId="0" fontId="8" fillId="6" borderId="5" xfId="0" applyFont="1" applyFill="1" applyBorder="1" applyAlignment="1">
      <alignment horizontal="center" vertical="center" shrinkToFit="1"/>
    </xf>
    <xf numFmtId="0" fontId="8" fillId="6" borderId="45" xfId="0" applyFont="1" applyFill="1" applyBorder="1" applyAlignment="1">
      <alignment horizontal="center" vertical="center" wrapText="1"/>
    </xf>
    <xf numFmtId="0" fontId="8" fillId="8" borderId="4" xfId="0" applyNumberFormat="1" applyFont="1" applyFill="1" applyBorder="1" applyAlignment="1">
      <alignment horizontal="center" vertical="center" shrinkToFit="1"/>
    </xf>
    <xf numFmtId="0" fontId="8" fillId="3" borderId="0" xfId="0" applyFont="1" applyFill="1" applyBorder="1" applyAlignment="1">
      <alignment vertical="center" shrinkToFit="1"/>
    </xf>
    <xf numFmtId="0" fontId="8" fillId="3" borderId="0" xfId="0" applyFont="1" applyFill="1" applyBorder="1" applyAlignment="1">
      <alignment horizontal="center" vertical="center" shrinkToFit="1"/>
    </xf>
    <xf numFmtId="49" fontId="8" fillId="3" borderId="42" xfId="0" applyNumberFormat="1" applyFont="1" applyFill="1" applyBorder="1" applyAlignment="1" applyProtection="1">
      <alignment horizontal="left" vertical="center" wrapText="1" shrinkToFit="1"/>
      <protection locked="0"/>
    </xf>
    <xf numFmtId="0" fontId="8" fillId="3" borderId="42" xfId="0" applyFont="1" applyFill="1" applyBorder="1" applyAlignment="1" applyProtection="1">
      <alignment horizontal="left" vertical="center" wrapText="1" shrinkToFit="1"/>
      <protection locked="0"/>
    </xf>
    <xf numFmtId="38" fontId="8" fillId="3" borderId="0" xfId="2" applyFont="1" applyFill="1" applyBorder="1" applyAlignment="1">
      <alignment horizontal="center" vertical="center" shrinkToFit="1"/>
    </xf>
    <xf numFmtId="0" fontId="22" fillId="3" borderId="0" xfId="3" applyFont="1" applyFill="1" applyAlignment="1">
      <alignment horizontal="right" vertical="center"/>
    </xf>
    <xf numFmtId="0" fontId="8" fillId="0" borderId="0" xfId="0" applyFont="1" applyBorder="1" applyAlignment="1">
      <alignment horizontal="center" vertical="center" shrinkToFit="1"/>
    </xf>
    <xf numFmtId="0" fontId="8" fillId="0" borderId="0" xfId="0" applyFont="1" applyBorder="1" applyAlignment="1">
      <alignment vertical="center" shrinkToFit="1"/>
    </xf>
    <xf numFmtId="0" fontId="8" fillId="0" borderId="0" xfId="0" applyNumberFormat="1" applyFont="1" applyBorder="1" applyAlignment="1">
      <alignment vertical="center" shrinkToFit="1"/>
    </xf>
    <xf numFmtId="38" fontId="8" fillId="0" borderId="0" xfId="2" applyFont="1" applyBorder="1" applyAlignment="1">
      <alignment vertical="center" shrinkToFit="1"/>
    </xf>
    <xf numFmtId="0" fontId="8" fillId="5" borderId="42" xfId="0" applyFont="1" applyFill="1" applyBorder="1" applyAlignment="1">
      <alignment horizontal="center" vertical="center" shrinkToFit="1"/>
    </xf>
    <xf numFmtId="0" fontId="8" fillId="4" borderId="42" xfId="0" applyFont="1" applyFill="1" applyBorder="1" applyAlignment="1">
      <alignment horizontal="center" vertical="center" shrinkToFit="1"/>
    </xf>
    <xf numFmtId="38" fontId="8" fillId="5" borderId="42" xfId="2" applyFont="1" applyFill="1" applyBorder="1" applyAlignment="1">
      <alignment horizontal="center" vertical="center" shrinkToFit="1"/>
    </xf>
    <xf numFmtId="0" fontId="8" fillId="0" borderId="42" xfId="0" applyFont="1" applyBorder="1" applyAlignment="1">
      <alignment vertical="center" shrinkToFit="1"/>
    </xf>
    <xf numFmtId="0" fontId="8" fillId="0" borderId="42" xfId="0" applyNumberFormat="1" applyFont="1" applyBorder="1" applyAlignment="1">
      <alignment vertical="center" shrinkToFit="1"/>
    </xf>
    <xf numFmtId="38" fontId="8" fillId="0" borderId="42" xfId="2" applyFont="1" applyBorder="1" applyAlignment="1">
      <alignment vertical="center" shrinkToFit="1"/>
    </xf>
    <xf numFmtId="180" fontId="8" fillId="0" borderId="42" xfId="0" applyNumberFormat="1" applyFont="1" applyBorder="1" applyAlignment="1">
      <alignment vertical="center" shrinkToFit="1"/>
    </xf>
    <xf numFmtId="0" fontId="5" fillId="3" borderId="0" xfId="1" applyFont="1" applyFill="1">
      <alignment vertical="center"/>
    </xf>
    <xf numFmtId="0" fontId="1" fillId="3" borderId="0" xfId="1" applyFont="1" applyFill="1">
      <alignment vertical="center"/>
    </xf>
    <xf numFmtId="0" fontId="1" fillId="3" borderId="0" xfId="1" applyFill="1">
      <alignment vertical="center"/>
    </xf>
    <xf numFmtId="0" fontId="26" fillId="3" borderId="0" xfId="1" applyFont="1" applyFill="1" applyAlignment="1">
      <alignment horizontal="right" vertical="center"/>
    </xf>
    <xf numFmtId="0" fontId="1" fillId="3" borderId="0" xfId="1" applyFill="1" applyAlignment="1">
      <alignment vertical="center" shrinkToFit="1"/>
    </xf>
    <xf numFmtId="0" fontId="1" fillId="3" borderId="0" xfId="1" applyFill="1" applyBorder="1">
      <alignment vertical="center"/>
    </xf>
    <xf numFmtId="0" fontId="4" fillId="3" borderId="0" xfId="1" applyFont="1" applyFill="1" applyBorder="1">
      <alignment vertical="center"/>
    </xf>
    <xf numFmtId="0" fontId="1" fillId="3" borderId="0" xfId="1" applyFill="1" applyBorder="1" applyAlignment="1">
      <alignment horizontal="right" vertical="center"/>
    </xf>
    <xf numFmtId="0" fontId="5" fillId="3" borderId="0" xfId="1" applyFont="1" applyFill="1" applyBorder="1">
      <alignment vertical="center"/>
    </xf>
    <xf numFmtId="0" fontId="5" fillId="3" borderId="3" xfId="1" applyFont="1" applyFill="1" applyBorder="1">
      <alignment vertical="center"/>
    </xf>
    <xf numFmtId="0" fontId="5" fillId="3" borderId="9" xfId="1" applyFont="1" applyFill="1" applyBorder="1">
      <alignment vertical="center"/>
    </xf>
    <xf numFmtId="0" fontId="5" fillId="3" borderId="2" xfId="1" applyFont="1" applyFill="1" applyBorder="1" applyAlignment="1">
      <alignment vertical="center"/>
    </xf>
    <xf numFmtId="0" fontId="5" fillId="3" borderId="6" xfId="1" applyFont="1" applyFill="1" applyBorder="1">
      <alignment vertical="center"/>
    </xf>
    <xf numFmtId="0" fontId="25" fillId="3" borderId="0" xfId="1" applyFont="1" applyFill="1" applyBorder="1" applyAlignment="1">
      <alignment horizontal="left" vertical="center"/>
    </xf>
    <xf numFmtId="0" fontId="5" fillId="3" borderId="38" xfId="1" applyFont="1" applyFill="1" applyBorder="1" applyAlignment="1">
      <alignment vertical="center" shrinkToFit="1"/>
    </xf>
    <xf numFmtId="0" fontId="5" fillId="3" borderId="39" xfId="1" applyFont="1" applyFill="1" applyBorder="1" applyAlignment="1">
      <alignment vertical="center" shrinkToFit="1"/>
    </xf>
    <xf numFmtId="0" fontId="5" fillId="3" borderId="41" xfId="1" applyFont="1" applyFill="1" applyBorder="1" applyAlignment="1">
      <alignment vertical="center" shrinkToFit="1"/>
    </xf>
    <xf numFmtId="0" fontId="8" fillId="5" borderId="0" xfId="0" applyFont="1" applyFill="1" applyBorder="1" applyAlignment="1">
      <alignment horizontal="center" vertical="center" shrinkToFit="1"/>
    </xf>
    <xf numFmtId="0" fontId="8" fillId="4" borderId="0" xfId="0" applyFont="1" applyFill="1" applyBorder="1" applyAlignment="1">
      <alignment horizontal="center" vertical="center" shrinkToFit="1"/>
    </xf>
    <xf numFmtId="178" fontId="8" fillId="3" borderId="42" xfId="0" applyNumberFormat="1" applyFont="1" applyFill="1" applyBorder="1" applyAlignment="1">
      <alignment horizontal="center" vertical="center" shrinkToFit="1"/>
    </xf>
    <xf numFmtId="0" fontId="8" fillId="3" borderId="42" xfId="0" applyFont="1" applyFill="1" applyBorder="1" applyAlignment="1">
      <alignment horizontal="center" vertical="center" shrinkToFit="1"/>
    </xf>
    <xf numFmtId="0" fontId="5" fillId="3" borderId="0" xfId="1" applyFont="1" applyFill="1" applyProtection="1">
      <alignment vertical="center"/>
    </xf>
    <xf numFmtId="0" fontId="1" fillId="3" borderId="0" xfId="1" applyFont="1" applyFill="1" applyProtection="1">
      <alignment vertical="center"/>
    </xf>
    <xf numFmtId="0" fontId="1" fillId="3" borderId="0" xfId="1" applyFill="1" applyProtection="1">
      <alignment vertical="center"/>
    </xf>
    <xf numFmtId="0" fontId="26" fillId="3" borderId="0" xfId="1" applyFont="1" applyFill="1" applyAlignment="1" applyProtection="1">
      <alignment horizontal="right" vertical="center"/>
    </xf>
    <xf numFmtId="0" fontId="1" fillId="3" borderId="0" xfId="1" applyFill="1" applyAlignment="1" applyProtection="1">
      <alignment vertical="center" shrinkToFit="1"/>
    </xf>
    <xf numFmtId="178" fontId="1" fillId="3" borderId="1" xfId="1" applyNumberFormat="1" applyFill="1" applyBorder="1" applyAlignment="1" applyProtection="1">
      <alignment vertical="center" shrinkToFit="1"/>
    </xf>
    <xf numFmtId="0" fontId="1" fillId="3" borderId="43" xfId="1" applyFill="1" applyBorder="1" applyAlignment="1" applyProtection="1">
      <alignment horizontal="center" vertical="center" shrinkToFit="1"/>
    </xf>
    <xf numFmtId="0" fontId="1" fillId="3" borderId="3" xfId="1" applyFill="1" applyBorder="1" applyAlignment="1" applyProtection="1">
      <alignment horizontal="center" vertical="center" shrinkToFit="1"/>
    </xf>
    <xf numFmtId="0" fontId="1" fillId="3" borderId="0" xfId="1" applyFill="1" applyBorder="1" applyProtection="1">
      <alignment vertical="center"/>
    </xf>
    <xf numFmtId="0" fontId="4" fillId="3" borderId="0" xfId="1" applyFont="1" applyFill="1" applyBorder="1" applyProtection="1">
      <alignment vertical="center"/>
    </xf>
    <xf numFmtId="0" fontId="1" fillId="3" borderId="0" xfId="1" applyFill="1" applyBorder="1" applyAlignment="1" applyProtection="1">
      <alignment horizontal="right" vertical="center"/>
    </xf>
    <xf numFmtId="0" fontId="1" fillId="3" borderId="42" xfId="1" applyNumberFormat="1" applyFont="1" applyFill="1" applyBorder="1" applyAlignment="1" applyProtection="1">
      <alignment horizontal="center" vertical="center" shrinkToFit="1"/>
    </xf>
    <xf numFmtId="38" fontId="1" fillId="3" borderId="42" xfId="1" applyNumberFormat="1" applyFont="1" applyFill="1" applyBorder="1" applyAlignment="1" applyProtection="1">
      <alignment horizontal="center" vertical="center" shrinkToFit="1"/>
    </xf>
    <xf numFmtId="0" fontId="5" fillId="3" borderId="0" xfId="1" applyFont="1" applyFill="1" applyBorder="1" applyProtection="1">
      <alignment vertical="center"/>
    </xf>
    <xf numFmtId="0" fontId="5" fillId="3" borderId="3" xfId="1" applyFont="1" applyFill="1" applyBorder="1" applyProtection="1">
      <alignment vertical="center"/>
    </xf>
    <xf numFmtId="178" fontId="1" fillId="3" borderId="0" xfId="1" applyNumberFormat="1" applyFill="1" applyAlignment="1" applyProtection="1">
      <alignment vertical="center" shrinkToFit="1"/>
    </xf>
    <xf numFmtId="0" fontId="1" fillId="3" borderId="0" xfId="1" applyFill="1" applyAlignment="1" applyProtection="1">
      <alignment horizontal="center" vertical="center" shrinkToFit="1"/>
    </xf>
    <xf numFmtId="0" fontId="5" fillId="3" borderId="9" xfId="1" applyFont="1" applyFill="1" applyBorder="1" applyProtection="1">
      <alignment vertical="center"/>
    </xf>
    <xf numFmtId="178"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5" fillId="3" borderId="2" xfId="1" applyFont="1" applyFill="1" applyBorder="1" applyAlignment="1" applyProtection="1">
      <alignment vertical="center"/>
    </xf>
    <xf numFmtId="0" fontId="1" fillId="3" borderId="42" xfId="1" applyFont="1" applyFill="1" applyBorder="1" applyAlignment="1" applyProtection="1">
      <alignment horizontal="center" vertical="center" shrinkToFit="1"/>
    </xf>
    <xf numFmtId="0" fontId="5" fillId="3" borderId="6" xfId="1" applyFont="1" applyFill="1" applyBorder="1" applyProtection="1">
      <alignment vertical="center"/>
    </xf>
    <xf numFmtId="0" fontId="25" fillId="3" borderId="0" xfId="1" applyFont="1" applyFill="1" applyBorder="1" applyAlignment="1" applyProtection="1">
      <alignment horizontal="left" vertical="center"/>
    </xf>
    <xf numFmtId="0" fontId="1" fillId="3" borderId="0" xfId="1" applyFill="1" applyBorder="1" applyAlignment="1" applyProtection="1">
      <alignment vertical="center" shrinkToFit="1"/>
    </xf>
    <xf numFmtId="178" fontId="1" fillId="3" borderId="44" xfId="1" applyNumberFormat="1" applyFill="1" applyBorder="1" applyAlignment="1" applyProtection="1">
      <alignment horizontal="center" vertical="center" shrinkToFit="1"/>
    </xf>
    <xf numFmtId="0" fontId="1" fillId="3" borderId="44" xfId="1" applyFill="1" applyBorder="1" applyAlignment="1" applyProtection="1">
      <alignment horizontal="center" vertical="center" shrinkToFit="1"/>
    </xf>
    <xf numFmtId="0" fontId="1" fillId="3" borderId="0" xfId="1" applyFill="1" applyBorder="1" applyAlignment="1" applyProtection="1">
      <alignment horizontal="center" vertical="center" shrinkToFit="1"/>
    </xf>
    <xf numFmtId="0" fontId="6" fillId="3" borderId="21" xfId="1" applyFont="1" applyFill="1" applyBorder="1" applyAlignment="1" applyProtection="1">
      <alignment vertical="center" wrapText="1"/>
    </xf>
    <xf numFmtId="0" fontId="5" fillId="3" borderId="38" xfId="1" applyFont="1" applyFill="1" applyBorder="1" applyAlignment="1" applyProtection="1">
      <alignment vertical="center" shrinkToFit="1"/>
    </xf>
    <xf numFmtId="0" fontId="5" fillId="3" borderId="39" xfId="1" applyFont="1" applyFill="1" applyBorder="1" applyAlignment="1" applyProtection="1">
      <alignment vertical="center" shrinkToFit="1"/>
    </xf>
    <xf numFmtId="0" fontId="5" fillId="3" borderId="41" xfId="1" applyFont="1" applyFill="1" applyBorder="1" applyAlignment="1" applyProtection="1">
      <alignment vertical="center" shrinkToFit="1"/>
    </xf>
    <xf numFmtId="0" fontId="1" fillId="3" borderId="42" xfId="1" applyNumberFormat="1" applyFill="1" applyBorder="1" applyAlignment="1" applyProtection="1">
      <alignment horizontal="center" vertical="center" shrinkToFit="1"/>
    </xf>
    <xf numFmtId="38" fontId="1" fillId="3" borderId="42" xfId="2" applyFont="1" applyFill="1" applyBorder="1" applyAlignment="1" applyProtection="1">
      <alignment horizontal="center" vertical="center" shrinkToFit="1"/>
    </xf>
    <xf numFmtId="38" fontId="1" fillId="3" borderId="0" xfId="2" applyFont="1" applyFill="1" applyBorder="1" applyAlignment="1" applyProtection="1">
      <alignment vertical="center" shrinkToFit="1"/>
    </xf>
    <xf numFmtId="178" fontId="1" fillId="3" borderId="0" xfId="1" applyNumberFormat="1" applyFill="1" applyBorder="1" applyAlignment="1" applyProtection="1">
      <alignment vertical="center" shrinkToFit="1"/>
    </xf>
    <xf numFmtId="0" fontId="27" fillId="3" borderId="0" xfId="0" applyFont="1" applyFill="1">
      <alignment vertical="center"/>
    </xf>
    <xf numFmtId="0" fontId="21" fillId="3" borderId="0" xfId="0" applyFont="1" applyFill="1">
      <alignment vertical="center"/>
    </xf>
    <xf numFmtId="0" fontId="8" fillId="3" borderId="5" xfId="0" applyFont="1" applyFill="1" applyBorder="1" applyAlignment="1" applyProtection="1">
      <alignment horizontal="center" vertical="center" shrinkToFit="1"/>
      <protection locked="0"/>
    </xf>
    <xf numFmtId="0" fontId="8" fillId="3" borderId="4" xfId="0" applyNumberFormat="1" applyFont="1" applyFill="1" applyBorder="1" applyAlignment="1" applyProtection="1">
      <alignment horizontal="center" vertical="center" shrinkToFit="1"/>
      <protection locked="0"/>
    </xf>
    <xf numFmtId="0" fontId="8" fillId="3" borderId="44" xfId="0" applyFont="1" applyFill="1" applyBorder="1" applyAlignment="1" applyProtection="1">
      <alignment horizontal="left" vertical="center" wrapText="1" shrinkToFit="1"/>
      <protection locked="0"/>
    </xf>
    <xf numFmtId="0" fontId="8" fillId="8" borderId="42" xfId="0" applyNumberFormat="1" applyFont="1" applyFill="1" applyBorder="1" applyAlignment="1">
      <alignment horizontal="center" vertical="center" shrinkToFit="1"/>
    </xf>
    <xf numFmtId="0" fontId="27" fillId="3" borderId="0" xfId="0" applyFont="1" applyFill="1" applyAlignment="1">
      <alignment vertical="center" wrapText="1"/>
    </xf>
    <xf numFmtId="0" fontId="8" fillId="6" borderId="43" xfId="0" applyFont="1" applyFill="1" applyBorder="1" applyAlignment="1">
      <alignment horizontal="center" vertical="center" wrapText="1" shrinkToFit="1"/>
    </xf>
    <xf numFmtId="0" fontId="17" fillId="6" borderId="53" xfId="0" applyFont="1" applyFill="1" applyBorder="1" applyAlignment="1">
      <alignment horizontal="center" vertical="center" wrapText="1" shrinkToFit="1"/>
    </xf>
    <xf numFmtId="0" fontId="8" fillId="3" borderId="42" xfId="0" applyNumberFormat="1" applyFont="1" applyFill="1" applyBorder="1" applyAlignment="1" applyProtection="1">
      <alignment horizontal="center" vertical="center" shrinkToFit="1"/>
      <protection locked="0"/>
    </xf>
    <xf numFmtId="0" fontId="32" fillId="3" borderId="0" xfId="0" applyFont="1" applyFill="1">
      <alignment vertical="center"/>
    </xf>
    <xf numFmtId="0" fontId="32" fillId="6" borderId="42" xfId="0" applyFont="1" applyFill="1" applyBorder="1" applyAlignment="1">
      <alignment horizontal="center" vertical="center"/>
    </xf>
    <xf numFmtId="0" fontId="32" fillId="3" borderId="43" xfId="0" applyFont="1" applyFill="1" applyBorder="1" applyAlignment="1">
      <alignment vertical="center" wrapText="1"/>
    </xf>
    <xf numFmtId="0" fontId="32" fillId="3" borderId="42" xfId="0" applyFont="1" applyFill="1" applyBorder="1" applyAlignment="1">
      <alignment vertical="center" wrapText="1"/>
    </xf>
    <xf numFmtId="0" fontId="32" fillId="3" borderId="42" xfId="0" applyFont="1" applyFill="1" applyBorder="1">
      <alignment vertical="center"/>
    </xf>
    <xf numFmtId="0" fontId="34" fillId="3" borderId="44" xfId="5" applyFont="1" applyFill="1" applyBorder="1" applyAlignment="1" applyProtection="1">
      <alignment vertical="center"/>
    </xf>
    <xf numFmtId="0" fontId="33" fillId="3" borderId="0" xfId="0" applyFont="1" applyFill="1">
      <alignment vertical="center"/>
    </xf>
    <xf numFmtId="178"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6" fillId="3" borderId="0" xfId="1" applyFont="1" applyFill="1" applyBorder="1" applyAlignment="1">
      <alignment vertical="center" wrapText="1"/>
    </xf>
    <xf numFmtId="0" fontId="32" fillId="3" borderId="42" xfId="0" applyFont="1" applyFill="1" applyBorder="1" applyAlignment="1">
      <alignment vertical="center" wrapText="1"/>
    </xf>
    <xf numFmtId="0" fontId="32" fillId="3" borderId="42" xfId="0" applyFont="1" applyFill="1" applyBorder="1" applyAlignment="1">
      <alignment vertical="center"/>
    </xf>
    <xf numFmtId="0" fontId="32" fillId="3" borderId="43" xfId="0" applyFont="1" applyFill="1" applyBorder="1" applyAlignment="1">
      <alignment vertical="center" wrapText="1"/>
    </xf>
    <xf numFmtId="0" fontId="32" fillId="3" borderId="44" xfId="0" applyFont="1" applyFill="1" applyBorder="1" applyAlignment="1">
      <alignment vertical="center" wrapText="1"/>
    </xf>
    <xf numFmtId="0" fontId="31" fillId="3" borderId="0" xfId="0" applyNumberFormat="1" applyFont="1" applyFill="1" applyAlignment="1">
      <alignment vertical="center"/>
    </xf>
    <xf numFmtId="0" fontId="24" fillId="3" borderId="0" xfId="0" applyNumberFormat="1" applyFont="1" applyFill="1" applyAlignment="1">
      <alignment horizontal="left" vertical="center"/>
    </xf>
    <xf numFmtId="49" fontId="8" fillId="3" borderId="4" xfId="0" applyNumberFormat="1" applyFont="1" applyFill="1" applyBorder="1" applyAlignment="1" applyProtection="1">
      <alignment horizontal="center" vertical="center" shrinkToFit="1"/>
      <protection locked="0"/>
    </xf>
    <xf numFmtId="49" fontId="8" fillId="3" borderId="5" xfId="0" applyNumberFormat="1" applyFont="1" applyFill="1" applyBorder="1" applyAlignment="1" applyProtection="1">
      <alignment horizontal="center" vertical="center" shrinkToFit="1"/>
      <protection locked="0"/>
    </xf>
    <xf numFmtId="49" fontId="8" fillId="3" borderId="6" xfId="0" applyNumberFormat="1" applyFont="1" applyFill="1" applyBorder="1" applyAlignment="1" applyProtection="1">
      <alignment horizontal="center" vertical="center" shrinkToFit="1"/>
      <protection locked="0"/>
    </xf>
    <xf numFmtId="0" fontId="8" fillId="3" borderId="4" xfId="0" applyFont="1" applyFill="1" applyBorder="1" applyAlignment="1" applyProtection="1">
      <alignment horizontal="center" vertical="center" shrinkToFit="1"/>
      <protection locked="0"/>
    </xf>
    <xf numFmtId="0" fontId="8" fillId="3" borderId="5" xfId="0" applyFont="1" applyFill="1" applyBorder="1" applyAlignment="1" applyProtection="1">
      <alignment horizontal="center" vertical="center" shrinkToFit="1"/>
      <protection locked="0"/>
    </xf>
    <xf numFmtId="0" fontId="8" fillId="3" borderId="6" xfId="0" applyFont="1" applyFill="1" applyBorder="1" applyAlignment="1" applyProtection="1">
      <alignment horizontal="center" vertical="center" shrinkToFit="1"/>
      <protection locked="0"/>
    </xf>
    <xf numFmtId="178" fontId="8" fillId="3" borderId="4" xfId="0" applyNumberFormat="1" applyFont="1" applyFill="1" applyBorder="1" applyAlignment="1" applyProtection="1">
      <alignment horizontal="center" vertical="center" shrinkToFit="1"/>
      <protection locked="0"/>
    </xf>
    <xf numFmtId="178" fontId="8" fillId="3" borderId="6" xfId="0" applyNumberFormat="1" applyFont="1" applyFill="1" applyBorder="1" applyAlignment="1" applyProtection="1">
      <alignment horizontal="center" vertical="center" shrinkToFit="1"/>
      <protection locked="0"/>
    </xf>
    <xf numFmtId="0" fontId="8" fillId="3" borderId="4" xfId="0" applyNumberFormat="1" applyFont="1" applyFill="1" applyBorder="1" applyAlignment="1" applyProtection="1">
      <alignment horizontal="center" vertical="center" shrinkToFit="1"/>
      <protection locked="0"/>
    </xf>
    <xf numFmtId="0" fontId="8" fillId="3" borderId="6" xfId="0" applyNumberFormat="1" applyFont="1" applyFill="1" applyBorder="1" applyAlignment="1" applyProtection="1">
      <alignment horizontal="center" vertical="center" shrinkToFit="1"/>
      <protection locked="0"/>
    </xf>
    <xf numFmtId="49" fontId="8" fillId="3" borderId="4" xfId="2" applyNumberFormat="1" applyFont="1" applyFill="1" applyBorder="1" applyAlignment="1" applyProtection="1">
      <alignment horizontal="center" vertical="center" shrinkToFit="1"/>
      <protection locked="0"/>
    </xf>
    <xf numFmtId="49" fontId="8" fillId="3" borderId="6" xfId="2" applyNumberFormat="1" applyFont="1" applyFill="1" applyBorder="1" applyAlignment="1" applyProtection="1">
      <alignment horizontal="center" vertical="center" shrinkToFit="1"/>
      <protection locked="0"/>
    </xf>
    <xf numFmtId="49" fontId="8" fillId="8" borderId="4" xfId="0" applyNumberFormat="1" applyFont="1" applyFill="1" applyBorder="1" applyAlignment="1">
      <alignment horizontal="center" vertical="center" shrinkToFit="1"/>
    </xf>
    <xf numFmtId="49" fontId="8" fillId="8" borderId="5" xfId="0" applyNumberFormat="1" applyFont="1" applyFill="1" applyBorder="1" applyAlignment="1">
      <alignment horizontal="center" vertical="center" shrinkToFit="1"/>
    </xf>
    <xf numFmtId="49" fontId="8" fillId="8" borderId="6" xfId="0" applyNumberFormat="1" applyFont="1" applyFill="1" applyBorder="1" applyAlignment="1">
      <alignment horizontal="center" vertical="center" shrinkToFit="1"/>
    </xf>
    <xf numFmtId="0" fontId="8" fillId="8" borderId="4" xfId="0" applyFont="1" applyFill="1" applyBorder="1" applyAlignment="1">
      <alignment horizontal="center" vertical="center" shrinkToFit="1"/>
    </xf>
    <xf numFmtId="0" fontId="8" fillId="8" borderId="5" xfId="0" applyFont="1" applyFill="1" applyBorder="1" applyAlignment="1">
      <alignment horizontal="center" vertical="center" shrinkToFit="1"/>
    </xf>
    <xf numFmtId="0" fontId="8" fillId="8" borderId="6" xfId="0" applyFont="1" applyFill="1" applyBorder="1" applyAlignment="1">
      <alignment horizontal="center" vertical="center" shrinkToFit="1"/>
    </xf>
    <xf numFmtId="178" fontId="8" fillId="8" borderId="4" xfId="0" applyNumberFormat="1" applyFont="1" applyFill="1" applyBorder="1" applyAlignment="1">
      <alignment horizontal="center" vertical="center" shrinkToFit="1"/>
    </xf>
    <xf numFmtId="178" fontId="8" fillId="8" borderId="6" xfId="0" applyNumberFormat="1" applyFont="1" applyFill="1" applyBorder="1" applyAlignment="1">
      <alignment horizontal="center" vertical="center" shrinkToFit="1"/>
    </xf>
    <xf numFmtId="0" fontId="19" fillId="3" borderId="5" xfId="0" applyFont="1" applyFill="1" applyBorder="1" applyAlignment="1" applyProtection="1">
      <alignment horizontal="center" vertical="center" shrinkToFit="1"/>
      <protection locked="0"/>
    </xf>
    <xf numFmtId="0" fontId="24" fillId="3" borderId="0" xfId="0" applyNumberFormat="1" applyFont="1" applyFill="1" applyAlignment="1">
      <alignment vertical="center" shrinkToFit="1"/>
    </xf>
    <xf numFmtId="0" fontId="27" fillId="3" borderId="0" xfId="0" applyFont="1" applyFill="1" applyAlignment="1">
      <alignment vertical="center" wrapText="1"/>
    </xf>
    <xf numFmtId="0" fontId="8" fillId="6" borderId="43"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8" fillId="7" borderId="46" xfId="0" applyFont="1" applyFill="1" applyBorder="1" applyAlignment="1">
      <alignment horizontal="center" vertical="center" wrapText="1"/>
    </xf>
    <xf numFmtId="0" fontId="8" fillId="7" borderId="47" xfId="0" applyFont="1" applyFill="1" applyBorder="1" applyAlignment="1">
      <alignment horizontal="center" vertical="center" wrapText="1"/>
    </xf>
    <xf numFmtId="0" fontId="8" fillId="7" borderId="48" xfId="0" applyFont="1" applyFill="1" applyBorder="1" applyAlignment="1">
      <alignment horizontal="center" vertical="center" wrapText="1"/>
    </xf>
    <xf numFmtId="178" fontId="8" fillId="6" borderId="46" xfId="0" applyNumberFormat="1" applyFont="1" applyFill="1" applyBorder="1" applyAlignment="1">
      <alignment horizontal="center" vertical="center" wrapText="1"/>
    </xf>
    <xf numFmtId="178" fontId="8" fillId="6" borderId="47" xfId="0" applyNumberFormat="1" applyFont="1" applyFill="1" applyBorder="1" applyAlignment="1">
      <alignment horizontal="center" vertical="center" wrapText="1"/>
    </xf>
    <xf numFmtId="49" fontId="8" fillId="7" borderId="46" xfId="0" applyNumberFormat="1" applyFont="1" applyFill="1" applyBorder="1" applyAlignment="1">
      <alignment horizontal="center" vertical="center" wrapText="1"/>
    </xf>
    <xf numFmtId="49" fontId="8" fillId="7" borderId="48" xfId="0" applyNumberFormat="1" applyFont="1" applyFill="1" applyBorder="1" applyAlignment="1">
      <alignment horizontal="center" vertical="center" wrapText="1"/>
    </xf>
    <xf numFmtId="49" fontId="8" fillId="7" borderId="47" xfId="0" applyNumberFormat="1" applyFont="1" applyFill="1" applyBorder="1" applyAlignment="1">
      <alignment horizontal="center" vertical="center" wrapText="1"/>
    </xf>
    <xf numFmtId="0" fontId="17" fillId="7" borderId="49" xfId="0" applyFont="1" applyFill="1" applyBorder="1" applyAlignment="1">
      <alignment horizontal="center" vertical="center" wrapText="1"/>
    </xf>
    <xf numFmtId="0" fontId="17" fillId="7" borderId="51" xfId="0" applyFont="1" applyFill="1" applyBorder="1" applyAlignment="1">
      <alignment horizontal="center" vertical="center" wrapText="1"/>
    </xf>
    <xf numFmtId="0" fontId="17" fillId="7" borderId="50" xfId="0" applyFont="1" applyFill="1" applyBorder="1" applyAlignment="1">
      <alignment horizontal="center" vertical="center" wrapText="1"/>
    </xf>
    <xf numFmtId="178" fontId="17" fillId="6" borderId="49" xfId="0" applyNumberFormat="1" applyFont="1" applyFill="1" applyBorder="1" applyAlignment="1">
      <alignment horizontal="center" vertical="center" wrapText="1" shrinkToFit="1"/>
    </xf>
    <xf numFmtId="178" fontId="17" fillId="6" borderId="50" xfId="0" applyNumberFormat="1" applyFont="1" applyFill="1" applyBorder="1" applyAlignment="1">
      <alignment horizontal="center" vertical="center" wrapText="1" shrinkToFit="1"/>
    </xf>
    <xf numFmtId="49" fontId="17" fillId="7" borderId="49" xfId="0" applyNumberFormat="1" applyFont="1" applyFill="1" applyBorder="1" applyAlignment="1">
      <alignment horizontal="center" vertical="center" wrapText="1"/>
    </xf>
    <xf numFmtId="49" fontId="17" fillId="7" borderId="51" xfId="0" applyNumberFormat="1" applyFont="1" applyFill="1" applyBorder="1" applyAlignment="1">
      <alignment horizontal="center" vertical="center" wrapText="1"/>
    </xf>
    <xf numFmtId="49" fontId="17" fillId="7" borderId="50" xfId="0" applyNumberFormat="1" applyFont="1" applyFill="1" applyBorder="1" applyAlignment="1">
      <alignment horizontal="center" vertical="center" wrapText="1"/>
    </xf>
    <xf numFmtId="0" fontId="8" fillId="6" borderId="45" xfId="0" applyFont="1" applyFill="1" applyBorder="1" applyAlignment="1">
      <alignment horizontal="center" vertical="center" wrapText="1"/>
    </xf>
    <xf numFmtId="0" fontId="17" fillId="6" borderId="44" xfId="0" applyFont="1" applyFill="1" applyBorder="1" applyAlignment="1">
      <alignment horizontal="center" vertical="center" wrapText="1"/>
    </xf>
    <xf numFmtId="49" fontId="8" fillId="6" borderId="4" xfId="0" applyNumberFormat="1" applyFont="1" applyFill="1" applyBorder="1" applyAlignment="1">
      <alignment horizontal="center" vertical="center" shrinkToFit="1"/>
    </xf>
    <xf numFmtId="49" fontId="8" fillId="6" borderId="5" xfId="0" applyNumberFormat="1" applyFont="1" applyFill="1" applyBorder="1" applyAlignment="1">
      <alignment horizontal="center" vertical="center" shrinkToFit="1"/>
    </xf>
    <xf numFmtId="0" fontId="8" fillId="8" borderId="42" xfId="0" applyFont="1" applyFill="1" applyBorder="1" applyAlignment="1">
      <alignment horizontal="center" vertical="center" shrinkToFit="1"/>
    </xf>
    <xf numFmtId="0" fontId="8" fillId="8" borderId="42" xfId="0" applyNumberFormat="1" applyFont="1" applyFill="1" applyBorder="1" applyAlignment="1">
      <alignment horizontal="center" vertical="center" shrinkToFit="1"/>
    </xf>
    <xf numFmtId="0" fontId="8" fillId="8" borderId="4" xfId="0" applyNumberFormat="1" applyFont="1" applyFill="1" applyBorder="1" applyAlignment="1">
      <alignment horizontal="center" vertical="center" shrinkToFit="1"/>
    </xf>
    <xf numFmtId="0" fontId="8" fillId="8" borderId="6" xfId="0" applyNumberFormat="1" applyFont="1" applyFill="1" applyBorder="1" applyAlignment="1">
      <alignment horizontal="center" vertical="center" shrinkToFit="1"/>
    </xf>
    <xf numFmtId="49" fontId="8" fillId="8" borderId="4" xfId="2" applyNumberFormat="1" applyFont="1" applyFill="1" applyBorder="1" applyAlignment="1">
      <alignment horizontal="center" vertical="center" shrinkToFit="1"/>
    </xf>
    <xf numFmtId="49" fontId="8" fillId="8" borderId="6" xfId="2" applyNumberFormat="1" applyFont="1" applyFill="1" applyBorder="1" applyAlignment="1">
      <alignment horizontal="center" vertical="center" shrinkToFit="1"/>
    </xf>
    <xf numFmtId="176" fontId="11" fillId="3" borderId="0" xfId="3" applyNumberFormat="1" applyFont="1" applyFill="1" applyAlignment="1" applyProtection="1">
      <alignment horizontal="center" vertical="center"/>
    </xf>
    <xf numFmtId="0" fontId="12" fillId="3" borderId="0" xfId="3" applyFont="1" applyFill="1" applyAlignment="1">
      <alignment horizontal="center" vertical="center"/>
    </xf>
    <xf numFmtId="0" fontId="13" fillId="3" borderId="1" xfId="3" applyFont="1" applyFill="1" applyBorder="1" applyAlignment="1">
      <alignment horizontal="center" vertical="center"/>
    </xf>
    <xf numFmtId="0" fontId="13" fillId="3" borderId="2" xfId="3" applyFont="1" applyFill="1" applyBorder="1" applyAlignment="1">
      <alignment horizontal="center" vertical="center"/>
    </xf>
    <xf numFmtId="0" fontId="13" fillId="3" borderId="3" xfId="3" applyFont="1" applyFill="1" applyBorder="1" applyAlignment="1">
      <alignment horizontal="center" vertical="center"/>
    </xf>
    <xf numFmtId="0" fontId="13" fillId="3" borderId="10" xfId="3" applyFont="1" applyFill="1" applyBorder="1" applyAlignment="1">
      <alignment horizontal="center" vertical="center"/>
    </xf>
    <xf numFmtId="0" fontId="13" fillId="3" borderId="0" xfId="3" applyFont="1" applyFill="1" applyBorder="1" applyAlignment="1">
      <alignment horizontal="center" vertical="center"/>
    </xf>
    <xf numFmtId="0" fontId="13" fillId="3" borderId="11" xfId="3" applyFont="1" applyFill="1" applyBorder="1" applyAlignment="1">
      <alignment horizontal="center" vertical="center"/>
    </xf>
    <xf numFmtId="0" fontId="13" fillId="3" borderId="7" xfId="3" applyFont="1" applyFill="1" applyBorder="1" applyAlignment="1">
      <alignment horizontal="center" vertical="center"/>
    </xf>
    <xf numFmtId="0" fontId="13" fillId="3" borderId="8" xfId="3" applyFont="1" applyFill="1" applyBorder="1" applyAlignment="1">
      <alignment horizontal="center" vertical="center"/>
    </xf>
    <xf numFmtId="0" fontId="13" fillId="3" borderId="9" xfId="3" applyFont="1" applyFill="1" applyBorder="1" applyAlignment="1">
      <alignment horizontal="center" vertical="center"/>
    </xf>
    <xf numFmtId="177" fontId="14" fillId="3" borderId="1" xfId="3" applyNumberFormat="1" applyFont="1" applyFill="1" applyBorder="1" applyAlignment="1">
      <alignment horizontal="center" vertical="center"/>
    </xf>
    <xf numFmtId="177" fontId="14" fillId="3" borderId="2" xfId="3" applyNumberFormat="1" applyFont="1" applyFill="1" applyBorder="1" applyAlignment="1">
      <alignment horizontal="center" vertical="center"/>
    </xf>
    <xf numFmtId="177" fontId="14" fillId="3" borderId="3" xfId="3" applyNumberFormat="1" applyFont="1" applyFill="1" applyBorder="1" applyAlignment="1">
      <alignment horizontal="center" vertical="center"/>
    </xf>
    <xf numFmtId="177" fontId="14" fillId="3" borderId="10" xfId="3" applyNumberFormat="1" applyFont="1" applyFill="1" applyBorder="1" applyAlignment="1">
      <alignment horizontal="center" vertical="center"/>
    </xf>
    <xf numFmtId="177" fontId="14" fillId="3" borderId="0" xfId="3" applyNumberFormat="1" applyFont="1" applyFill="1" applyBorder="1" applyAlignment="1">
      <alignment horizontal="center" vertical="center"/>
    </xf>
    <xf numFmtId="177" fontId="14" fillId="3" borderId="11" xfId="3" applyNumberFormat="1" applyFont="1" applyFill="1" applyBorder="1" applyAlignment="1">
      <alignment horizontal="center" vertical="center"/>
    </xf>
    <xf numFmtId="177" fontId="14" fillId="3" borderId="7" xfId="3" applyNumberFormat="1" applyFont="1" applyFill="1" applyBorder="1" applyAlignment="1">
      <alignment horizontal="center" vertical="center"/>
    </xf>
    <xf numFmtId="177" fontId="14" fillId="3" borderId="8" xfId="3" applyNumberFormat="1" applyFont="1" applyFill="1" applyBorder="1" applyAlignment="1">
      <alignment horizontal="center" vertical="center"/>
    </xf>
    <xf numFmtId="177" fontId="14" fillId="3" borderId="9" xfId="3" applyNumberFormat="1" applyFont="1" applyFill="1" applyBorder="1" applyAlignment="1">
      <alignment horizontal="center" vertical="center"/>
    </xf>
    <xf numFmtId="0" fontId="11" fillId="3" borderId="0" xfId="3" applyFont="1" applyFill="1" applyAlignment="1">
      <alignment horizontal="center" vertical="center"/>
    </xf>
    <xf numFmtId="0" fontId="11" fillId="3" borderId="0" xfId="3" applyFont="1" applyFill="1" applyAlignment="1">
      <alignment horizontal="distributed" vertical="center"/>
    </xf>
    <xf numFmtId="0" fontId="11" fillId="3" borderId="0" xfId="3" applyNumberFormat="1" applyFont="1" applyFill="1" applyAlignment="1">
      <alignment horizontal="left" vertical="center" wrapText="1"/>
    </xf>
    <xf numFmtId="0" fontId="15" fillId="3" borderId="0" xfId="3" applyFont="1" applyFill="1" applyAlignment="1">
      <alignment horizontal="left" vertical="center"/>
    </xf>
    <xf numFmtId="0" fontId="11" fillId="3" borderId="0" xfId="3" applyFont="1" applyFill="1" applyAlignment="1">
      <alignment horizontal="left" vertical="top" wrapText="1"/>
    </xf>
    <xf numFmtId="0" fontId="15" fillId="3" borderId="0" xfId="3" applyFont="1" applyFill="1" applyAlignment="1">
      <alignment horizontal="left" vertical="center" wrapText="1"/>
    </xf>
    <xf numFmtId="0" fontId="11" fillId="3" borderId="0" xfId="3" applyFont="1" applyFill="1" applyAlignment="1">
      <alignment horizontal="left" wrapText="1"/>
    </xf>
    <xf numFmtId="0" fontId="15" fillId="3" borderId="0" xfId="3" applyFont="1" applyFill="1" applyAlignment="1">
      <alignment horizontal="center" vertical="center" wrapText="1"/>
    </xf>
    <xf numFmtId="0" fontId="15" fillId="3" borderId="4" xfId="3" applyFont="1" applyFill="1" applyBorder="1" applyAlignment="1">
      <alignment horizontal="center" vertical="center" shrinkToFit="1"/>
    </xf>
    <xf numFmtId="0" fontId="15" fillId="3" borderId="5" xfId="3" applyFont="1" applyFill="1" applyBorder="1" applyAlignment="1">
      <alignment horizontal="center" vertical="center" shrinkToFit="1"/>
    </xf>
    <xf numFmtId="0" fontId="15" fillId="3" borderId="6" xfId="3" applyFont="1" applyFill="1" applyBorder="1" applyAlignment="1">
      <alignment horizontal="center" vertical="center" shrinkToFit="1"/>
    </xf>
    <xf numFmtId="42" fontId="15" fillId="3" borderId="5" xfId="3" applyNumberFormat="1" applyFont="1" applyFill="1" applyBorder="1" applyAlignment="1">
      <alignment horizontal="center" vertical="center"/>
    </xf>
    <xf numFmtId="42" fontId="15" fillId="3" borderId="6" xfId="3" applyNumberFormat="1" applyFont="1" applyFill="1" applyBorder="1" applyAlignment="1">
      <alignment horizontal="center" vertical="center"/>
    </xf>
    <xf numFmtId="0" fontId="15" fillId="3" borderId="0" xfId="3" applyFont="1" applyFill="1" applyAlignment="1">
      <alignment horizontal="right" vertical="center" shrinkToFit="1"/>
    </xf>
    <xf numFmtId="0" fontId="15" fillId="3" borderId="0" xfId="3" applyFont="1" applyFill="1" applyAlignment="1">
      <alignment horizontal="left" vertical="center" shrinkToFit="1"/>
    </xf>
    <xf numFmtId="0" fontId="15" fillId="3" borderId="42" xfId="3" applyFont="1" applyFill="1" applyBorder="1" applyAlignment="1">
      <alignment horizontal="left" vertical="center" shrinkToFit="1"/>
    </xf>
    <xf numFmtId="38" fontId="15" fillId="3" borderId="4" xfId="2" applyFont="1" applyFill="1" applyBorder="1" applyAlignment="1">
      <alignment vertical="center" shrinkToFit="1"/>
    </xf>
    <xf numFmtId="38" fontId="15" fillId="3" borderId="5" xfId="2" applyFont="1" applyFill="1" applyBorder="1" applyAlignment="1">
      <alignment vertical="center" shrinkToFit="1"/>
    </xf>
    <xf numFmtId="0" fontId="16" fillId="3" borderId="0" xfId="3" applyFont="1" applyFill="1" applyAlignment="1">
      <alignment horizontal="center" vertical="center" shrinkToFit="1"/>
    </xf>
    <xf numFmtId="0" fontId="15" fillId="3" borderId="0" xfId="3" applyFont="1" applyFill="1" applyBorder="1" applyAlignment="1">
      <alignment horizontal="distributed" vertical="center" shrinkToFit="1"/>
    </xf>
    <xf numFmtId="0" fontId="15" fillId="3" borderId="8" xfId="3" applyFont="1" applyFill="1" applyBorder="1" applyAlignment="1">
      <alignment horizontal="distributed" vertical="center" shrinkToFit="1"/>
    </xf>
    <xf numFmtId="0" fontId="15" fillId="3" borderId="8" xfId="3" applyNumberFormat="1" applyFont="1" applyFill="1" applyBorder="1" applyAlignment="1">
      <alignment horizontal="left" vertical="center" shrinkToFit="1"/>
    </xf>
    <xf numFmtId="0" fontId="15" fillId="3" borderId="0" xfId="3" applyNumberFormat="1" applyFont="1" applyFill="1" applyBorder="1" applyAlignment="1">
      <alignment horizontal="left" vertical="center" shrinkToFit="1"/>
    </xf>
    <xf numFmtId="0" fontId="15" fillId="3" borderId="8" xfId="3" applyFont="1" applyFill="1" applyBorder="1" applyAlignment="1">
      <alignment horizontal="center" vertical="center" shrinkToFit="1"/>
    </xf>
    <xf numFmtId="0" fontId="15" fillId="3" borderId="0" xfId="3" applyFont="1" applyFill="1" applyBorder="1" applyAlignment="1">
      <alignment horizontal="center" vertical="center" shrinkToFit="1"/>
    </xf>
    <xf numFmtId="0" fontId="15" fillId="3" borderId="0" xfId="3" applyFont="1" applyFill="1" applyAlignment="1">
      <alignment vertical="center" shrinkToFit="1"/>
    </xf>
    <xf numFmtId="181" fontId="15" fillId="2" borderId="42" xfId="3" applyNumberFormat="1" applyFont="1" applyFill="1" applyBorder="1" applyAlignment="1" applyProtection="1">
      <alignment horizontal="center" vertical="center" shrinkToFit="1"/>
      <protection locked="0"/>
    </xf>
    <xf numFmtId="0" fontId="5" fillId="3" borderId="1" xfId="1" applyFont="1" applyFill="1" applyBorder="1" applyAlignment="1">
      <alignment horizontal="center" vertical="center" wrapText="1"/>
    </xf>
    <xf numFmtId="0" fontId="5" fillId="3" borderId="2" xfId="1" applyFont="1" applyFill="1" applyBorder="1" applyAlignment="1">
      <alignment horizontal="center" vertical="center"/>
    </xf>
    <xf numFmtId="0" fontId="5" fillId="3" borderId="3" xfId="1" applyFont="1" applyFill="1" applyBorder="1" applyAlignment="1">
      <alignment horizontal="center" vertical="center"/>
    </xf>
    <xf numFmtId="0" fontId="5" fillId="3" borderId="7" xfId="1" applyFont="1" applyFill="1" applyBorder="1" applyAlignment="1">
      <alignment horizontal="center" vertical="center"/>
    </xf>
    <xf numFmtId="0" fontId="5" fillId="3" borderId="8" xfId="1" applyFont="1" applyFill="1" applyBorder="1" applyAlignment="1">
      <alignment horizontal="center" vertical="center"/>
    </xf>
    <xf numFmtId="0" fontId="5" fillId="3" borderId="9" xfId="1" applyFont="1" applyFill="1" applyBorder="1" applyAlignment="1">
      <alignment horizontal="center" vertical="center"/>
    </xf>
    <xf numFmtId="0" fontId="1" fillId="3" borderId="1" xfId="1" applyFont="1" applyFill="1" applyBorder="1" applyAlignment="1">
      <alignment horizontal="center" vertical="center" shrinkToFit="1"/>
    </xf>
    <xf numFmtId="0" fontId="1" fillId="3" borderId="2" xfId="1" applyFont="1" applyFill="1" applyBorder="1" applyAlignment="1">
      <alignment horizontal="center" vertical="center" shrinkToFit="1"/>
    </xf>
    <xf numFmtId="0" fontId="1" fillId="3" borderId="7" xfId="1" applyFont="1" applyFill="1" applyBorder="1" applyAlignment="1">
      <alignment horizontal="center" vertical="center" shrinkToFit="1"/>
    </xf>
    <xf numFmtId="0" fontId="1" fillId="3" borderId="8" xfId="1" applyFont="1" applyFill="1" applyBorder="1" applyAlignment="1">
      <alignment horizontal="center" vertical="center" shrinkToFit="1"/>
    </xf>
    <xf numFmtId="0" fontId="5" fillId="3" borderId="1" xfId="1" applyFont="1" applyFill="1" applyBorder="1" applyAlignment="1">
      <alignment horizontal="left" vertical="center" indent="1"/>
    </xf>
    <xf numFmtId="0" fontId="5" fillId="3" borderId="2" xfId="1" applyFont="1" applyFill="1" applyBorder="1" applyAlignment="1">
      <alignment horizontal="left" vertical="center" indent="1"/>
    </xf>
    <xf numFmtId="0" fontId="5" fillId="3" borderId="3" xfId="1" applyFont="1" applyFill="1" applyBorder="1" applyAlignment="1">
      <alignment horizontal="left" vertical="center" indent="1"/>
    </xf>
    <xf numFmtId="0" fontId="5" fillId="3" borderId="2"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5" fillId="3" borderId="7" xfId="1" applyFont="1" applyFill="1" applyBorder="1" applyAlignment="1">
      <alignment horizontal="center" vertical="center" wrapText="1"/>
    </xf>
    <xf numFmtId="0" fontId="5" fillId="3" borderId="8"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0" fontId="5" fillId="3" borderId="6" xfId="1" applyFont="1" applyFill="1" applyBorder="1" applyAlignment="1">
      <alignment horizontal="center" vertical="center"/>
    </xf>
    <xf numFmtId="0" fontId="5" fillId="3" borderId="1" xfId="1" applyFont="1" applyFill="1" applyBorder="1" applyAlignment="1">
      <alignment horizontal="center" vertical="center"/>
    </xf>
    <xf numFmtId="0" fontId="1" fillId="3" borderId="1" xfId="1" applyFill="1" applyBorder="1" applyAlignment="1">
      <alignment horizontal="center" vertical="center" shrinkToFit="1"/>
    </xf>
    <xf numFmtId="0" fontId="1" fillId="3" borderId="2" xfId="1" applyFill="1" applyBorder="1" applyAlignment="1">
      <alignment horizontal="center" vertical="center" shrinkToFit="1"/>
    </xf>
    <xf numFmtId="0" fontId="1" fillId="3" borderId="7" xfId="1" applyFill="1" applyBorder="1" applyAlignment="1">
      <alignment horizontal="center" vertical="center" shrinkToFit="1"/>
    </xf>
    <xf numFmtId="0" fontId="1" fillId="3" borderId="8" xfId="1" applyFill="1" applyBorder="1" applyAlignment="1">
      <alignment horizontal="center" vertical="center" shrinkToFit="1"/>
    </xf>
    <xf numFmtId="0" fontId="1" fillId="3" borderId="9" xfId="1" applyFont="1" applyFill="1" applyBorder="1" applyAlignment="1">
      <alignment horizontal="center" vertical="center" shrinkToFit="1"/>
    </xf>
    <xf numFmtId="49" fontId="1" fillId="3" borderId="4" xfId="1" applyNumberFormat="1" applyFont="1" applyFill="1" applyBorder="1" applyAlignment="1">
      <alignment horizontal="center" vertical="center" shrinkToFit="1"/>
    </xf>
    <xf numFmtId="49" fontId="1" fillId="3" borderId="5" xfId="1" applyNumberFormat="1" applyFont="1" applyFill="1" applyBorder="1" applyAlignment="1">
      <alignment horizontal="center" vertical="center" shrinkToFit="1"/>
    </xf>
    <xf numFmtId="49" fontId="1" fillId="3" borderId="6" xfId="1" applyNumberFormat="1" applyFont="1" applyFill="1" applyBorder="1" applyAlignment="1">
      <alignment horizontal="center" vertical="center" shrinkToFit="1"/>
    </xf>
    <xf numFmtId="49" fontId="1" fillId="3" borderId="1" xfId="1" applyNumberFormat="1" applyFont="1" applyFill="1" applyBorder="1" applyAlignment="1">
      <alignment horizontal="center" vertical="center" shrinkToFit="1"/>
    </xf>
    <xf numFmtId="49" fontId="1" fillId="3" borderId="2" xfId="1" applyNumberFormat="1" applyFont="1" applyFill="1" applyBorder="1" applyAlignment="1">
      <alignment horizontal="center" vertical="center" shrinkToFit="1"/>
    </xf>
    <xf numFmtId="49" fontId="1" fillId="3" borderId="3" xfId="1" applyNumberFormat="1" applyFont="1" applyFill="1" applyBorder="1" applyAlignment="1">
      <alignment horizontal="center" vertical="center" shrinkToFit="1"/>
    </xf>
    <xf numFmtId="49" fontId="1" fillId="3" borderId="7" xfId="1" applyNumberFormat="1" applyFont="1" applyFill="1" applyBorder="1" applyAlignment="1">
      <alignment horizontal="center" vertical="center" shrinkToFit="1"/>
    </xf>
    <xf numFmtId="49" fontId="1" fillId="3" borderId="8" xfId="1" applyNumberFormat="1" applyFont="1" applyFill="1" applyBorder="1" applyAlignment="1">
      <alignment horizontal="center" vertical="center" shrinkToFit="1"/>
    </xf>
    <xf numFmtId="49" fontId="1" fillId="3" borderId="9" xfId="1" applyNumberFormat="1" applyFont="1" applyFill="1" applyBorder="1" applyAlignment="1">
      <alignment horizontal="center" vertical="center" shrinkToFit="1"/>
    </xf>
    <xf numFmtId="0" fontId="1" fillId="3" borderId="3" xfId="1" applyFont="1" applyFill="1" applyBorder="1" applyAlignment="1">
      <alignment horizontal="center" vertical="center" shrinkToFit="1"/>
    </xf>
    <xf numFmtId="0" fontId="5" fillId="3" borderId="12" xfId="1" applyFont="1" applyFill="1" applyBorder="1" applyAlignment="1">
      <alignment horizontal="center" vertical="center"/>
    </xf>
    <xf numFmtId="0" fontId="5" fillId="3" borderId="13" xfId="1" applyFont="1" applyFill="1" applyBorder="1" applyAlignment="1">
      <alignment horizontal="center" vertical="center"/>
    </xf>
    <xf numFmtId="0" fontId="5" fillId="3" borderId="20" xfId="1" applyFont="1" applyFill="1" applyBorder="1" applyAlignment="1">
      <alignment horizontal="center" vertical="center"/>
    </xf>
    <xf numFmtId="0" fontId="5" fillId="3" borderId="11" xfId="1" applyFont="1" applyFill="1" applyBorder="1" applyAlignment="1">
      <alignment horizontal="center" vertical="center"/>
    </xf>
    <xf numFmtId="0" fontId="5" fillId="3" borderId="22" xfId="1" applyFont="1" applyFill="1" applyBorder="1" applyAlignment="1">
      <alignment horizontal="center" vertical="center"/>
    </xf>
    <xf numFmtId="0" fontId="5" fillId="3" borderId="23" xfId="1" applyFont="1" applyFill="1" applyBorder="1" applyAlignment="1">
      <alignment horizontal="center" vertical="center"/>
    </xf>
    <xf numFmtId="0" fontId="5" fillId="3" borderId="14" xfId="1" applyFont="1" applyFill="1" applyBorder="1" applyAlignment="1">
      <alignment horizontal="center" vertical="center"/>
    </xf>
    <xf numFmtId="0" fontId="5" fillId="3" borderId="10" xfId="1" applyFont="1" applyFill="1" applyBorder="1" applyAlignment="1">
      <alignment horizontal="center" vertical="center"/>
    </xf>
    <xf numFmtId="0" fontId="5" fillId="3" borderId="24" xfId="1" applyFont="1" applyFill="1" applyBorder="1" applyAlignment="1">
      <alignment horizontal="center" vertical="center"/>
    </xf>
    <xf numFmtId="0" fontId="5" fillId="3" borderId="14" xfId="1" applyFont="1" applyFill="1" applyBorder="1" applyAlignment="1">
      <alignment horizontal="center" vertical="center" textRotation="255"/>
    </xf>
    <xf numFmtId="0" fontId="5" fillId="3" borderId="10" xfId="1" applyFont="1" applyFill="1" applyBorder="1" applyAlignment="1">
      <alignment horizontal="center" vertical="center" textRotation="255"/>
    </xf>
    <xf numFmtId="0" fontId="5" fillId="3" borderId="24" xfId="1" applyFont="1" applyFill="1" applyBorder="1" applyAlignment="1">
      <alignment horizontal="center" vertical="center" textRotation="255"/>
    </xf>
    <xf numFmtId="0" fontId="5" fillId="3" borderId="15" xfId="1" applyFont="1" applyFill="1" applyBorder="1" applyAlignment="1">
      <alignment horizontal="center" vertical="center"/>
    </xf>
    <xf numFmtId="0" fontId="5" fillId="3" borderId="0" xfId="1" applyFont="1" applyFill="1" applyBorder="1" applyAlignment="1">
      <alignment horizontal="center" vertical="center"/>
    </xf>
    <xf numFmtId="0" fontId="5" fillId="3" borderId="14" xfId="1" applyFont="1" applyFill="1" applyBorder="1" applyAlignment="1">
      <alignment horizontal="center" vertical="center" wrapText="1"/>
    </xf>
    <xf numFmtId="0" fontId="5" fillId="3" borderId="15"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0" xfId="1" applyFont="1" applyFill="1" applyBorder="1" applyAlignment="1">
      <alignment horizontal="center" vertical="center" wrapText="1"/>
    </xf>
    <xf numFmtId="0" fontId="5" fillId="3" borderId="0" xfId="1" applyFont="1" applyFill="1" applyBorder="1" applyAlignment="1">
      <alignment horizontal="center" vertical="center" wrapText="1"/>
    </xf>
    <xf numFmtId="0" fontId="5" fillId="3" borderId="11" xfId="1" applyFont="1" applyFill="1" applyBorder="1" applyAlignment="1">
      <alignment horizontal="center" vertical="center" wrapText="1"/>
    </xf>
    <xf numFmtId="0" fontId="5" fillId="3" borderId="24" xfId="1" applyFont="1" applyFill="1" applyBorder="1" applyAlignment="1">
      <alignment horizontal="center" vertical="center" wrapText="1"/>
    </xf>
    <xf numFmtId="0" fontId="5" fillId="3" borderId="28"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25" xfId="1" applyFont="1" applyFill="1" applyBorder="1" applyAlignment="1">
      <alignment horizontal="center" vertical="center"/>
    </xf>
    <xf numFmtId="0" fontId="5" fillId="3" borderId="26" xfId="1" applyFont="1" applyFill="1" applyBorder="1" applyAlignment="1">
      <alignment horizontal="center" vertical="center"/>
    </xf>
    <xf numFmtId="0" fontId="5" fillId="3" borderId="7" xfId="1" applyFont="1" applyFill="1" applyBorder="1" applyAlignment="1">
      <alignment horizontal="left" vertical="center" indent="1"/>
    </xf>
    <xf numFmtId="0" fontId="5" fillId="3" borderId="8" xfId="1" applyFont="1" applyFill="1" applyBorder="1" applyAlignment="1">
      <alignment horizontal="left" vertical="center" indent="1"/>
    </xf>
    <xf numFmtId="0" fontId="5" fillId="3" borderId="9" xfId="1" applyFont="1" applyFill="1" applyBorder="1" applyAlignment="1">
      <alignment horizontal="left" vertical="center" indent="1"/>
    </xf>
    <xf numFmtId="0" fontId="5" fillId="3" borderId="10" xfId="1" applyFont="1" applyFill="1" applyBorder="1" applyAlignment="1">
      <alignment horizontal="center" vertical="center" wrapText="1" shrinkToFit="1"/>
    </xf>
    <xf numFmtId="0" fontId="5" fillId="3" borderId="0" xfId="1" applyFont="1" applyFill="1" applyBorder="1" applyAlignment="1">
      <alignment horizontal="center" vertical="center" wrapText="1" shrinkToFit="1"/>
    </xf>
    <xf numFmtId="0" fontId="5" fillId="3" borderId="11" xfId="1" applyFont="1" applyFill="1" applyBorder="1" applyAlignment="1">
      <alignment horizontal="center" vertical="center" wrapText="1" shrinkToFit="1"/>
    </xf>
    <xf numFmtId="0" fontId="5" fillId="3" borderId="7" xfId="1" applyFont="1" applyFill="1" applyBorder="1" applyAlignment="1">
      <alignment horizontal="center" vertical="center" wrapText="1" shrinkToFit="1"/>
    </xf>
    <xf numFmtId="0" fontId="5" fillId="3" borderId="8" xfId="1" applyFont="1" applyFill="1" applyBorder="1" applyAlignment="1">
      <alignment horizontal="center" vertical="center" wrapText="1" shrinkToFit="1"/>
    </xf>
    <xf numFmtId="0" fontId="5" fillId="3" borderId="9" xfId="1" applyFont="1" applyFill="1" applyBorder="1" applyAlignment="1">
      <alignment horizontal="center" vertical="center" wrapText="1" shrinkToFit="1"/>
    </xf>
    <xf numFmtId="0" fontId="5" fillId="3" borderId="4" xfId="1" applyFont="1" applyFill="1" applyBorder="1" applyAlignment="1">
      <alignment horizontal="left" vertical="center"/>
    </xf>
    <xf numFmtId="0" fontId="5" fillId="3" borderId="5" xfId="1" applyFont="1" applyFill="1" applyBorder="1" applyAlignment="1">
      <alignment horizontal="left" vertical="center"/>
    </xf>
    <xf numFmtId="38" fontId="1" fillId="3" borderId="5" xfId="2" applyFont="1" applyFill="1" applyBorder="1" applyAlignment="1">
      <alignment horizontal="center" vertical="center" shrinkToFit="1"/>
    </xf>
    <xf numFmtId="20" fontId="23" fillId="2" borderId="16" xfId="1" applyNumberFormat="1" applyFont="1" applyFill="1" applyBorder="1" applyAlignment="1">
      <alignment horizontal="center" vertical="center" shrinkToFit="1"/>
    </xf>
    <xf numFmtId="0" fontId="23" fillId="2" borderId="17" xfId="1" applyFont="1" applyFill="1" applyBorder="1" applyAlignment="1">
      <alignment horizontal="center" vertical="center" shrinkToFit="1"/>
    </xf>
    <xf numFmtId="0" fontId="23" fillId="2" borderId="18" xfId="1" applyFont="1" applyFill="1" applyBorder="1" applyAlignment="1">
      <alignment horizontal="center" vertical="center" shrinkToFit="1"/>
    </xf>
    <xf numFmtId="179" fontId="23" fillId="3" borderId="16" xfId="1" applyNumberFormat="1" applyFont="1" applyFill="1" applyBorder="1" applyAlignment="1">
      <alignment horizontal="center" vertical="center" shrinkToFit="1"/>
    </xf>
    <xf numFmtId="179" fontId="23" fillId="3" borderId="17" xfId="1" applyNumberFormat="1" applyFont="1" applyFill="1" applyBorder="1" applyAlignment="1">
      <alignment horizontal="center" vertical="center" shrinkToFit="1"/>
    </xf>
    <xf numFmtId="179" fontId="23" fillId="3" borderId="18" xfId="1" applyNumberFormat="1" applyFont="1" applyFill="1" applyBorder="1" applyAlignment="1">
      <alignment horizontal="center" vertical="center" shrinkToFit="1"/>
    </xf>
    <xf numFmtId="0" fontId="5" fillId="3" borderId="27" xfId="1" applyFont="1" applyFill="1" applyBorder="1" applyAlignment="1">
      <alignment horizontal="center" vertical="center"/>
    </xf>
    <xf numFmtId="0" fontId="5" fillId="3" borderId="28" xfId="1" applyFont="1" applyFill="1" applyBorder="1" applyAlignment="1">
      <alignment horizontal="center" vertical="center"/>
    </xf>
    <xf numFmtId="0" fontId="5" fillId="3" borderId="21" xfId="1" applyFont="1" applyFill="1" applyBorder="1" applyAlignment="1">
      <alignment horizontal="center" vertical="center"/>
    </xf>
    <xf numFmtId="0" fontId="23" fillId="2" borderId="30" xfId="1" applyFont="1" applyFill="1" applyBorder="1" applyAlignment="1">
      <alignment horizontal="center" vertical="center" shrinkToFit="1"/>
    </xf>
    <xf numFmtId="0" fontId="23" fillId="2" borderId="31" xfId="1" applyFont="1" applyFill="1" applyBorder="1" applyAlignment="1">
      <alignment horizontal="center" vertical="center" shrinkToFit="1"/>
    </xf>
    <xf numFmtId="0" fontId="23" fillId="2" borderId="35" xfId="1" applyFont="1" applyFill="1" applyBorder="1" applyAlignment="1">
      <alignment horizontal="center" vertical="center" shrinkToFit="1"/>
    </xf>
    <xf numFmtId="0" fontId="23" fillId="2" borderId="36" xfId="1" applyFont="1" applyFill="1" applyBorder="1" applyAlignment="1">
      <alignment horizontal="center" vertical="center" shrinkToFit="1"/>
    </xf>
    <xf numFmtId="0" fontId="23" fillId="3" borderId="31" xfId="1" applyFont="1" applyFill="1" applyBorder="1" applyAlignment="1">
      <alignment horizontal="center" vertical="center" shrinkToFit="1"/>
    </xf>
    <xf numFmtId="0" fontId="23" fillId="3" borderId="36" xfId="1" applyFont="1" applyFill="1" applyBorder="1" applyAlignment="1">
      <alignment horizontal="center" vertical="center" shrinkToFit="1"/>
    </xf>
    <xf numFmtId="0" fontId="23" fillId="2" borderId="32" xfId="1" applyFont="1" applyFill="1" applyBorder="1" applyAlignment="1">
      <alignment horizontal="center" vertical="center" shrinkToFit="1"/>
    </xf>
    <xf numFmtId="0" fontId="23" fillId="2" borderId="33" xfId="1" applyFont="1" applyFill="1" applyBorder="1" applyAlignment="1">
      <alignment horizontal="center" vertical="center" shrinkToFit="1"/>
    </xf>
    <xf numFmtId="0" fontId="5" fillId="0" borderId="14" xfId="1" applyFont="1" applyFill="1" applyBorder="1" applyAlignment="1">
      <alignment horizontal="center" vertical="center" wrapText="1"/>
    </xf>
    <xf numFmtId="0" fontId="5" fillId="0" borderId="15" xfId="1" applyFont="1" applyFill="1" applyBorder="1" applyAlignment="1">
      <alignment horizontal="center" vertical="center" wrapText="1"/>
    </xf>
    <xf numFmtId="0" fontId="5" fillId="0" borderId="19" xfId="1" applyFont="1" applyFill="1" applyBorder="1" applyAlignment="1">
      <alignment horizontal="center" vertical="center" wrapText="1"/>
    </xf>
    <xf numFmtId="0" fontId="5" fillId="0" borderId="10"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5" fillId="0" borderId="21" xfId="1" applyFont="1" applyFill="1" applyBorder="1" applyAlignment="1">
      <alignment horizontal="center" vertical="center" wrapText="1"/>
    </xf>
    <xf numFmtId="0" fontId="5" fillId="0" borderId="24" xfId="1" applyFont="1" applyFill="1" applyBorder="1" applyAlignment="1">
      <alignment horizontal="center" vertical="center" wrapText="1"/>
    </xf>
    <xf numFmtId="0" fontId="5" fillId="0" borderId="28" xfId="1" applyFont="1" applyFill="1" applyBorder="1" applyAlignment="1">
      <alignment horizontal="center" vertical="center" wrapText="1"/>
    </xf>
    <xf numFmtId="0" fontId="5" fillId="0" borderId="29" xfId="1" applyFont="1" applyFill="1" applyBorder="1" applyAlignment="1">
      <alignment horizontal="center" vertical="center" wrapText="1"/>
    </xf>
    <xf numFmtId="0" fontId="5" fillId="3" borderId="40" xfId="1" applyFont="1" applyFill="1" applyBorder="1" applyAlignment="1">
      <alignment horizontal="center" vertical="center" shrinkToFit="1"/>
    </xf>
    <xf numFmtId="0" fontId="5" fillId="3" borderId="38" xfId="1" applyFont="1" applyFill="1" applyBorder="1" applyAlignment="1">
      <alignment horizontal="center" vertical="center" shrinkToFit="1"/>
    </xf>
    <xf numFmtId="0" fontId="23" fillId="2" borderId="38" xfId="1" applyFont="1" applyFill="1" applyBorder="1" applyAlignment="1">
      <alignment horizontal="center" vertical="center" shrinkToFit="1"/>
    </xf>
    <xf numFmtId="0" fontId="23" fillId="2" borderId="39" xfId="1" applyFont="1" applyFill="1" applyBorder="1" applyAlignment="1">
      <alignment horizontal="center" vertical="center" shrinkToFit="1"/>
    </xf>
    <xf numFmtId="0" fontId="23" fillId="2" borderId="38" xfId="1" applyFont="1" applyFill="1" applyBorder="1" applyAlignment="1">
      <alignment horizontal="left" vertical="center" shrinkToFit="1"/>
    </xf>
    <xf numFmtId="0" fontId="23" fillId="2" borderId="39" xfId="1" applyFont="1" applyFill="1" applyBorder="1" applyAlignment="1">
      <alignment horizontal="left" vertical="center" shrinkToFit="1"/>
    </xf>
    <xf numFmtId="0" fontId="23" fillId="2" borderId="14" xfId="1" applyFont="1" applyFill="1" applyBorder="1" applyAlignment="1">
      <alignment horizontal="center" vertical="center" wrapText="1" shrinkToFit="1"/>
    </xf>
    <xf numFmtId="0" fontId="23" fillId="2" borderId="15" xfId="1" applyFont="1" applyFill="1" applyBorder="1" applyAlignment="1">
      <alignment horizontal="center" vertical="center" wrapText="1" shrinkToFit="1"/>
    </xf>
    <xf numFmtId="0" fontId="23" fillId="2" borderId="19" xfId="1" applyFont="1" applyFill="1" applyBorder="1" applyAlignment="1">
      <alignment horizontal="center" vertical="center" wrapText="1" shrinkToFit="1"/>
    </xf>
    <xf numFmtId="0" fontId="23" fillId="2" borderId="24" xfId="1" applyFont="1" applyFill="1" applyBorder="1" applyAlignment="1">
      <alignment horizontal="center" vertical="center" wrapText="1" shrinkToFit="1"/>
    </xf>
    <xf numFmtId="0" fontId="23" fillId="2" borderId="28" xfId="1" applyFont="1" applyFill="1" applyBorder="1" applyAlignment="1">
      <alignment horizontal="center" vertical="center" wrapText="1" shrinkToFit="1"/>
    </xf>
    <xf numFmtId="0" fontId="23" fillId="2" borderId="29" xfId="1" applyFont="1" applyFill="1" applyBorder="1" applyAlignment="1">
      <alignment horizontal="center" vertical="center" wrapText="1" shrinkToFit="1"/>
    </xf>
    <xf numFmtId="0" fontId="23" fillId="3" borderId="16" xfId="1" applyFont="1" applyFill="1" applyBorder="1" applyAlignment="1">
      <alignment horizontal="center" vertical="center" shrinkToFit="1"/>
    </xf>
    <xf numFmtId="0" fontId="23" fillId="3" borderId="17" xfId="1" applyFont="1" applyFill="1" applyBorder="1" applyAlignment="1">
      <alignment horizontal="center" vertical="center" shrinkToFit="1"/>
    </xf>
    <xf numFmtId="0" fontId="23" fillId="3" borderId="18" xfId="1" applyFont="1" applyFill="1" applyBorder="1" applyAlignment="1">
      <alignment horizontal="center" vertical="center" shrinkToFit="1"/>
    </xf>
    <xf numFmtId="38" fontId="23" fillId="3" borderId="16" xfId="2" applyFont="1" applyFill="1" applyBorder="1" applyAlignment="1">
      <alignment horizontal="center" vertical="center" shrinkToFit="1"/>
    </xf>
    <xf numFmtId="38" fontId="23" fillId="3" borderId="17" xfId="2" applyFont="1" applyFill="1" applyBorder="1" applyAlignment="1">
      <alignment horizontal="center" vertical="center" shrinkToFit="1"/>
    </xf>
    <xf numFmtId="38" fontId="23" fillId="3" borderId="18" xfId="2" applyFont="1" applyFill="1" applyBorder="1" applyAlignment="1">
      <alignment horizontal="center" vertical="center" shrinkToFit="1"/>
    </xf>
    <xf numFmtId="0" fontId="23" fillId="3" borderId="14" xfId="1" applyFont="1" applyFill="1" applyBorder="1" applyAlignment="1">
      <alignment horizontal="center" vertical="center" wrapText="1" shrinkToFit="1"/>
    </xf>
    <xf numFmtId="0" fontId="23" fillId="3" borderId="15" xfId="1" applyFont="1" applyFill="1" applyBorder="1" applyAlignment="1">
      <alignment horizontal="center" vertical="center" wrapText="1" shrinkToFit="1"/>
    </xf>
    <xf numFmtId="0" fontId="23" fillId="3" borderId="13" xfId="1" applyFont="1" applyFill="1" applyBorder="1" applyAlignment="1">
      <alignment horizontal="center" vertical="center" wrapText="1" shrinkToFit="1"/>
    </xf>
    <xf numFmtId="0" fontId="23" fillId="3" borderId="24" xfId="1" applyFont="1" applyFill="1" applyBorder="1" applyAlignment="1">
      <alignment horizontal="center" vertical="center" wrapText="1" shrinkToFit="1"/>
    </xf>
    <xf numFmtId="0" fontId="23" fillId="3" borderId="28" xfId="1" applyFont="1" applyFill="1" applyBorder="1" applyAlignment="1">
      <alignment horizontal="center" vertical="center" wrapText="1" shrinkToFit="1"/>
    </xf>
    <xf numFmtId="0" fontId="23" fillId="3" borderId="23" xfId="1" applyFont="1" applyFill="1" applyBorder="1" applyAlignment="1">
      <alignment horizontal="center" vertical="center" wrapText="1" shrinkToFit="1"/>
    </xf>
    <xf numFmtId="0" fontId="23" fillId="2" borderId="34" xfId="1" applyFont="1" applyFill="1" applyBorder="1" applyAlignment="1">
      <alignment horizontal="center" vertical="center" shrinkToFit="1"/>
    </xf>
    <xf numFmtId="20" fontId="23" fillId="3" borderId="16" xfId="1" applyNumberFormat="1" applyFont="1" applyFill="1" applyBorder="1" applyAlignment="1">
      <alignment horizontal="center" vertical="center" shrinkToFit="1"/>
    </xf>
    <xf numFmtId="0" fontId="23" fillId="3" borderId="38" xfId="1" applyFont="1" applyFill="1" applyBorder="1" applyAlignment="1">
      <alignment horizontal="center" vertical="center" shrinkToFit="1"/>
    </xf>
    <xf numFmtId="0" fontId="23" fillId="3" borderId="39" xfId="1" applyFont="1" applyFill="1" applyBorder="1" applyAlignment="1">
      <alignment horizontal="center" vertical="center" shrinkToFit="1"/>
    </xf>
    <xf numFmtId="0" fontId="5" fillId="2" borderId="32" xfId="1" applyFont="1" applyFill="1" applyBorder="1" applyAlignment="1">
      <alignment horizontal="center" vertical="center" shrinkToFit="1"/>
    </xf>
    <xf numFmtId="0" fontId="5" fillId="2" borderId="33" xfId="1" applyFont="1" applyFill="1" applyBorder="1" applyAlignment="1">
      <alignment horizontal="center" vertical="center" shrinkToFit="1"/>
    </xf>
    <xf numFmtId="0" fontId="5" fillId="3" borderId="16" xfId="1" applyFont="1" applyFill="1" applyBorder="1" applyAlignment="1">
      <alignment horizontal="center" vertical="center" shrinkToFit="1"/>
    </xf>
    <xf numFmtId="0" fontId="5" fillId="3" borderId="17" xfId="1" applyFont="1" applyFill="1" applyBorder="1" applyAlignment="1">
      <alignment horizontal="center" vertical="center" shrinkToFit="1"/>
    </xf>
    <xf numFmtId="0" fontId="5" fillId="3" borderId="18" xfId="1" applyFont="1" applyFill="1" applyBorder="1" applyAlignment="1">
      <alignment horizontal="center" vertical="center" shrinkToFit="1"/>
    </xf>
    <xf numFmtId="38" fontId="5" fillId="3" borderId="16" xfId="2" applyFont="1" applyFill="1" applyBorder="1" applyAlignment="1">
      <alignment horizontal="center" vertical="center" shrinkToFit="1"/>
    </xf>
    <xf numFmtId="38" fontId="5" fillId="3" borderId="17" xfId="2" applyFont="1" applyFill="1" applyBorder="1" applyAlignment="1">
      <alignment horizontal="center" vertical="center" shrinkToFit="1"/>
    </xf>
    <xf numFmtId="38" fontId="5" fillId="3" borderId="18" xfId="2" applyFont="1" applyFill="1" applyBorder="1" applyAlignment="1">
      <alignment horizontal="center" vertical="center" shrinkToFit="1"/>
    </xf>
    <xf numFmtId="0" fontId="5" fillId="2" borderId="34" xfId="1" applyFont="1" applyFill="1" applyBorder="1" applyAlignment="1">
      <alignment horizontal="center" vertical="center" shrinkToFit="1"/>
    </xf>
    <xf numFmtId="20" fontId="5" fillId="2" borderId="16" xfId="1" applyNumberFormat="1" applyFont="1" applyFill="1" applyBorder="1" applyAlignment="1">
      <alignment horizontal="center" vertical="center" shrinkToFit="1"/>
    </xf>
    <xf numFmtId="0" fontId="5" fillId="2" borderId="17" xfId="1" applyFont="1" applyFill="1" applyBorder="1" applyAlignment="1">
      <alignment horizontal="center" vertical="center" shrinkToFit="1"/>
    </xf>
    <xf numFmtId="0" fontId="5" fillId="2" borderId="18" xfId="1" applyFont="1" applyFill="1" applyBorder="1" applyAlignment="1">
      <alignment horizontal="center" vertical="center" shrinkToFit="1"/>
    </xf>
    <xf numFmtId="179" fontId="5" fillId="3" borderId="16" xfId="1" applyNumberFormat="1" applyFont="1" applyFill="1" applyBorder="1" applyAlignment="1">
      <alignment horizontal="center" vertical="center" shrinkToFit="1"/>
    </xf>
    <xf numFmtId="179" fontId="5" fillId="3" borderId="17" xfId="1" applyNumberFormat="1" applyFont="1" applyFill="1" applyBorder="1" applyAlignment="1">
      <alignment horizontal="center" vertical="center" shrinkToFit="1"/>
    </xf>
    <xf numFmtId="179" fontId="5" fillId="3" borderId="18" xfId="1" applyNumberFormat="1" applyFont="1" applyFill="1" applyBorder="1" applyAlignment="1">
      <alignment horizontal="center" vertical="center" shrinkToFit="1"/>
    </xf>
    <xf numFmtId="0" fontId="5" fillId="2" borderId="38" xfId="1" applyFont="1" applyFill="1" applyBorder="1" applyAlignment="1">
      <alignment horizontal="center" vertical="center" shrinkToFit="1"/>
    </xf>
    <xf numFmtId="0" fontId="5" fillId="2" borderId="39" xfId="1" applyFont="1" applyFill="1" applyBorder="1" applyAlignment="1">
      <alignment horizontal="center" vertical="center" shrinkToFit="1"/>
    </xf>
    <xf numFmtId="0" fontId="5" fillId="2" borderId="38" xfId="1" applyFont="1" applyFill="1" applyBorder="1" applyAlignment="1">
      <alignment horizontal="left" vertical="center" shrinkToFit="1"/>
    </xf>
    <xf numFmtId="0" fontId="5" fillId="2" borderId="39" xfId="1" applyFont="1" applyFill="1" applyBorder="1" applyAlignment="1">
      <alignment horizontal="left" vertical="center" shrinkToFit="1"/>
    </xf>
    <xf numFmtId="0" fontId="6" fillId="3" borderId="12" xfId="1" applyFont="1" applyFill="1" applyBorder="1" applyAlignment="1">
      <alignment horizontal="left" vertical="center" wrapText="1"/>
    </xf>
    <xf numFmtId="0" fontId="6" fillId="3" borderId="15" xfId="1" applyFont="1" applyFill="1" applyBorder="1" applyAlignment="1">
      <alignment horizontal="left" vertical="center" wrapText="1"/>
    </xf>
    <xf numFmtId="0" fontId="6" fillId="3" borderId="19" xfId="1" applyFont="1" applyFill="1" applyBorder="1" applyAlignment="1">
      <alignment horizontal="left" vertical="center" wrapText="1"/>
    </xf>
    <xf numFmtId="0" fontId="6" fillId="3" borderId="22" xfId="1" applyFont="1" applyFill="1" applyBorder="1" applyAlignment="1">
      <alignment horizontal="left" vertical="center" wrapText="1"/>
    </xf>
    <xf numFmtId="0" fontId="6" fillId="3" borderId="28" xfId="1" applyFont="1" applyFill="1" applyBorder="1" applyAlignment="1">
      <alignment horizontal="left" vertical="center" wrapText="1"/>
    </xf>
    <xf numFmtId="0" fontId="6" fillId="3" borderId="29" xfId="1" applyFont="1" applyFill="1" applyBorder="1" applyAlignment="1">
      <alignment horizontal="left" vertical="center" wrapText="1"/>
    </xf>
    <xf numFmtId="0" fontId="5" fillId="3" borderId="37" xfId="1" applyFont="1" applyFill="1" applyBorder="1" applyAlignment="1">
      <alignment horizontal="center" vertical="center" shrinkToFit="1"/>
    </xf>
    <xf numFmtId="0" fontId="5" fillId="3" borderId="39" xfId="1" applyFont="1" applyFill="1" applyBorder="1" applyAlignment="1">
      <alignment horizontal="center" vertical="center" shrinkToFit="1"/>
    </xf>
    <xf numFmtId="38" fontId="23" fillId="3" borderId="38" xfId="1" applyNumberFormat="1" applyFont="1" applyFill="1" applyBorder="1" applyAlignment="1">
      <alignment horizontal="center" vertical="center" shrinkToFit="1"/>
    </xf>
    <xf numFmtId="38" fontId="23" fillId="3" borderId="40" xfId="1" applyNumberFormat="1" applyFont="1" applyFill="1" applyBorder="1" applyAlignment="1">
      <alignment horizontal="center" vertical="center" shrinkToFit="1"/>
    </xf>
    <xf numFmtId="178" fontId="1" fillId="3" borderId="42" xfId="1" applyNumberFormat="1" applyFill="1" applyBorder="1" applyAlignment="1" applyProtection="1">
      <alignment horizontal="center" vertical="center" shrinkToFit="1"/>
    </xf>
    <xf numFmtId="0" fontId="5" fillId="3" borderId="1" xfId="1" applyFont="1" applyFill="1" applyBorder="1" applyAlignment="1" applyProtection="1">
      <alignment horizontal="center" vertical="center" wrapText="1"/>
    </xf>
    <xf numFmtId="0" fontId="5" fillId="3" borderId="2" xfId="1" applyFont="1" applyFill="1" applyBorder="1" applyAlignment="1" applyProtection="1">
      <alignment horizontal="center" vertical="center"/>
    </xf>
    <xf numFmtId="0" fontId="5" fillId="3" borderId="3" xfId="1" applyFont="1" applyFill="1" applyBorder="1" applyAlignment="1" applyProtection="1">
      <alignment horizontal="center" vertical="center"/>
    </xf>
    <xf numFmtId="0" fontId="5" fillId="3" borderId="7" xfId="1" applyFont="1" applyFill="1" applyBorder="1" applyAlignment="1" applyProtection="1">
      <alignment horizontal="center" vertical="center"/>
    </xf>
    <xf numFmtId="0" fontId="5" fillId="3" borderId="8" xfId="1" applyFont="1" applyFill="1" applyBorder="1" applyAlignment="1" applyProtection="1">
      <alignment horizontal="center" vertical="center"/>
    </xf>
    <xf numFmtId="0" fontId="5" fillId="3" borderId="9" xfId="1" applyFont="1" applyFill="1" applyBorder="1" applyAlignment="1" applyProtection="1">
      <alignment horizontal="center" vertical="center"/>
    </xf>
    <xf numFmtId="0" fontId="1" fillId="3" borderId="1" xfId="1" applyFont="1" applyFill="1" applyBorder="1" applyAlignment="1" applyProtection="1">
      <alignment horizontal="center" vertical="center" shrinkToFit="1"/>
    </xf>
    <xf numFmtId="0" fontId="1" fillId="3" borderId="2" xfId="1" applyFont="1" applyFill="1" applyBorder="1" applyAlignment="1" applyProtection="1">
      <alignment horizontal="center" vertical="center" shrinkToFit="1"/>
    </xf>
    <xf numFmtId="0" fontId="1" fillId="3" borderId="7" xfId="1" applyFont="1" applyFill="1" applyBorder="1" applyAlignment="1" applyProtection="1">
      <alignment horizontal="center" vertical="center" shrinkToFit="1"/>
    </xf>
    <xf numFmtId="0" fontId="1" fillId="3" borderId="8" xfId="1" applyFont="1" applyFill="1" applyBorder="1" applyAlignment="1" applyProtection="1">
      <alignment horizontal="center" vertical="center" shrinkToFit="1"/>
    </xf>
    <xf numFmtId="0" fontId="5" fillId="3" borderId="1" xfId="1" applyFont="1" applyFill="1" applyBorder="1" applyAlignment="1" applyProtection="1">
      <alignment horizontal="left" vertical="center" indent="1"/>
    </xf>
    <xf numFmtId="0" fontId="5" fillId="3" borderId="2" xfId="1" applyFont="1" applyFill="1" applyBorder="1" applyAlignment="1" applyProtection="1">
      <alignment horizontal="left" vertical="center" indent="1"/>
    </xf>
    <xf numFmtId="0" fontId="5" fillId="3" borderId="3" xfId="1" applyFont="1" applyFill="1" applyBorder="1" applyAlignment="1" applyProtection="1">
      <alignment horizontal="left" vertical="center" indent="1"/>
    </xf>
    <xf numFmtId="0" fontId="5" fillId="3" borderId="2" xfId="1" applyFont="1" applyFill="1" applyBorder="1" applyAlignment="1" applyProtection="1">
      <alignment horizontal="center" vertical="center" wrapText="1"/>
    </xf>
    <xf numFmtId="0" fontId="5" fillId="3" borderId="3"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5" fillId="3" borderId="8" xfId="1" applyFont="1" applyFill="1" applyBorder="1" applyAlignment="1" applyProtection="1">
      <alignment horizontal="center" vertical="center" wrapText="1"/>
    </xf>
    <xf numFmtId="0" fontId="5" fillId="3" borderId="9" xfId="1" applyFont="1" applyFill="1" applyBorder="1" applyAlignment="1" applyProtection="1">
      <alignment horizontal="center" vertical="center" wrapText="1"/>
    </xf>
    <xf numFmtId="0" fontId="5" fillId="3" borderId="4"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1" fillId="3" borderId="4" xfId="1" applyFill="1" applyBorder="1" applyAlignment="1" applyProtection="1">
      <alignment horizontal="center" vertical="center" shrinkToFit="1"/>
    </xf>
    <xf numFmtId="0" fontId="1" fillId="3" borderId="5" xfId="1" applyFill="1" applyBorder="1" applyAlignment="1" applyProtection="1">
      <alignment horizontal="center" vertical="center" shrinkToFit="1"/>
    </xf>
    <xf numFmtId="0" fontId="1" fillId="3" borderId="6" xfId="1" applyFill="1" applyBorder="1" applyAlignment="1" applyProtection="1">
      <alignment horizontal="center" vertical="center" shrinkToFit="1"/>
    </xf>
    <xf numFmtId="0" fontId="5" fillId="3" borderId="1" xfId="1" applyFont="1" applyFill="1" applyBorder="1" applyAlignment="1" applyProtection="1">
      <alignment horizontal="center" vertical="center"/>
    </xf>
    <xf numFmtId="0" fontId="1" fillId="3" borderId="1" xfId="1" applyFill="1" applyBorder="1" applyAlignment="1" applyProtection="1">
      <alignment horizontal="center" vertical="center" shrinkToFit="1"/>
    </xf>
    <xf numFmtId="0" fontId="1" fillId="3" borderId="2" xfId="1" applyFill="1" applyBorder="1" applyAlignment="1" applyProtection="1">
      <alignment horizontal="center" vertical="center" shrinkToFit="1"/>
    </xf>
    <xf numFmtId="0" fontId="1" fillId="3" borderId="7" xfId="1" applyFill="1" applyBorder="1" applyAlignment="1" applyProtection="1">
      <alignment horizontal="center" vertical="center" shrinkToFit="1"/>
    </xf>
    <xf numFmtId="0" fontId="1" fillId="3" borderId="8" xfId="1" applyFill="1" applyBorder="1" applyAlignment="1" applyProtection="1">
      <alignment horizontal="center" vertical="center" shrinkToFit="1"/>
    </xf>
    <xf numFmtId="0" fontId="1" fillId="3" borderId="9" xfId="1" applyFont="1" applyFill="1" applyBorder="1" applyAlignment="1" applyProtection="1">
      <alignment horizontal="center" vertical="center" shrinkToFit="1"/>
    </xf>
    <xf numFmtId="49" fontId="1" fillId="3" borderId="4" xfId="1" applyNumberFormat="1" applyFont="1" applyFill="1" applyBorder="1" applyAlignment="1" applyProtection="1">
      <alignment horizontal="center" vertical="center" shrinkToFit="1"/>
    </xf>
    <xf numFmtId="49" fontId="1" fillId="3" borderId="5" xfId="1" applyNumberFormat="1" applyFont="1" applyFill="1" applyBorder="1" applyAlignment="1" applyProtection="1">
      <alignment horizontal="center" vertical="center" shrinkToFit="1"/>
    </xf>
    <xf numFmtId="49" fontId="1" fillId="3" borderId="6" xfId="1" applyNumberFormat="1" applyFont="1" applyFill="1" applyBorder="1" applyAlignment="1" applyProtection="1">
      <alignment horizontal="center" vertical="center" shrinkToFit="1"/>
    </xf>
    <xf numFmtId="49" fontId="1" fillId="3" borderId="1" xfId="1" applyNumberFormat="1" applyFont="1" applyFill="1" applyBorder="1" applyAlignment="1" applyProtection="1">
      <alignment horizontal="center" vertical="center" shrinkToFit="1"/>
    </xf>
    <xf numFmtId="49" fontId="1" fillId="3" borderId="2" xfId="1" applyNumberFormat="1" applyFont="1" applyFill="1" applyBorder="1" applyAlignment="1" applyProtection="1">
      <alignment horizontal="center" vertical="center" shrinkToFit="1"/>
    </xf>
    <xf numFmtId="49" fontId="1" fillId="3" borderId="3" xfId="1" applyNumberFormat="1" applyFont="1" applyFill="1" applyBorder="1" applyAlignment="1" applyProtection="1">
      <alignment horizontal="center" vertical="center" shrinkToFit="1"/>
    </xf>
    <xf numFmtId="49" fontId="1" fillId="3" borderId="7" xfId="1" applyNumberFormat="1" applyFont="1" applyFill="1" applyBorder="1" applyAlignment="1" applyProtection="1">
      <alignment horizontal="center" vertical="center" shrinkToFit="1"/>
    </xf>
    <xf numFmtId="49" fontId="1" fillId="3" borderId="8" xfId="1" applyNumberFormat="1" applyFont="1" applyFill="1" applyBorder="1" applyAlignment="1" applyProtection="1">
      <alignment horizontal="center" vertical="center" shrinkToFit="1"/>
    </xf>
    <xf numFmtId="49" fontId="1" fillId="3" borderId="9" xfId="1" applyNumberFormat="1" applyFont="1" applyFill="1" applyBorder="1" applyAlignment="1" applyProtection="1">
      <alignment horizontal="center" vertical="center" shrinkToFit="1"/>
    </xf>
    <xf numFmtId="0" fontId="1" fillId="3" borderId="1" xfId="1" applyNumberFormat="1" applyFont="1" applyFill="1" applyBorder="1" applyAlignment="1" applyProtection="1">
      <alignment horizontal="center" vertical="center" shrinkToFit="1"/>
    </xf>
    <xf numFmtId="0" fontId="1" fillId="3" borderId="2" xfId="1" applyNumberFormat="1" applyFont="1" applyFill="1" applyBorder="1" applyAlignment="1" applyProtection="1">
      <alignment horizontal="center" vertical="center" shrinkToFit="1"/>
    </xf>
    <xf numFmtId="0" fontId="1" fillId="3" borderId="3" xfId="1" applyNumberFormat="1" applyFon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5" fillId="3" borderId="12" xfId="1" applyFont="1" applyFill="1" applyBorder="1" applyAlignment="1" applyProtection="1">
      <alignment horizontal="center" vertical="center"/>
    </xf>
    <xf numFmtId="0" fontId="5" fillId="3" borderId="13" xfId="1" applyFont="1" applyFill="1" applyBorder="1" applyAlignment="1" applyProtection="1">
      <alignment horizontal="center" vertical="center"/>
    </xf>
    <xf numFmtId="0" fontId="5" fillId="3" borderId="20" xfId="1" applyFont="1" applyFill="1" applyBorder="1" applyAlignment="1" applyProtection="1">
      <alignment horizontal="center" vertical="center"/>
    </xf>
    <xf numFmtId="0" fontId="5" fillId="3" borderId="11" xfId="1" applyFont="1" applyFill="1" applyBorder="1" applyAlignment="1" applyProtection="1">
      <alignment horizontal="center" vertical="center"/>
    </xf>
    <xf numFmtId="0" fontId="5" fillId="3" borderId="22" xfId="1" applyFont="1" applyFill="1" applyBorder="1" applyAlignment="1" applyProtection="1">
      <alignment horizontal="center" vertical="center"/>
    </xf>
    <xf numFmtId="0" fontId="5" fillId="3" borderId="23" xfId="1" applyFont="1" applyFill="1" applyBorder="1" applyAlignment="1" applyProtection="1">
      <alignment horizontal="center" vertical="center"/>
    </xf>
    <xf numFmtId="0" fontId="5" fillId="3" borderId="14" xfId="1" applyFont="1" applyFill="1" applyBorder="1" applyAlignment="1" applyProtection="1">
      <alignment horizontal="center" vertical="center"/>
    </xf>
    <xf numFmtId="0" fontId="5" fillId="3" borderId="10" xfId="1" applyFont="1" applyFill="1" applyBorder="1" applyAlignment="1" applyProtection="1">
      <alignment horizontal="center" vertical="center"/>
    </xf>
    <xf numFmtId="0" fontId="5" fillId="3" borderId="24" xfId="1" applyFont="1" applyFill="1" applyBorder="1" applyAlignment="1" applyProtection="1">
      <alignment horizontal="center" vertical="center"/>
    </xf>
    <xf numFmtId="0" fontId="5" fillId="3" borderId="14" xfId="1" applyFont="1" applyFill="1" applyBorder="1" applyAlignment="1" applyProtection="1">
      <alignment horizontal="center" vertical="center" textRotation="255"/>
    </xf>
    <xf numFmtId="0" fontId="5" fillId="3" borderId="10" xfId="1" applyFont="1" applyFill="1" applyBorder="1" applyAlignment="1" applyProtection="1">
      <alignment horizontal="center" vertical="center" textRotation="255"/>
    </xf>
    <xf numFmtId="0" fontId="5" fillId="3" borderId="24" xfId="1" applyFont="1" applyFill="1" applyBorder="1" applyAlignment="1" applyProtection="1">
      <alignment horizontal="center" vertical="center" textRotation="255"/>
    </xf>
    <xf numFmtId="0" fontId="5" fillId="3" borderId="15" xfId="1" applyFont="1" applyFill="1" applyBorder="1" applyAlignment="1" applyProtection="1">
      <alignment horizontal="center" vertical="center"/>
    </xf>
    <xf numFmtId="0" fontId="5" fillId="3" borderId="0" xfId="1" applyFont="1" applyFill="1" applyBorder="1" applyAlignment="1" applyProtection="1">
      <alignment horizontal="center" vertical="center"/>
    </xf>
    <xf numFmtId="178" fontId="1" fillId="3" borderId="4" xfId="1" applyNumberFormat="1" applyFill="1" applyBorder="1" applyAlignment="1" applyProtection="1">
      <alignment horizontal="center" vertical="center" shrinkToFit="1"/>
    </xf>
    <xf numFmtId="178" fontId="1" fillId="3" borderId="5" xfId="1" applyNumberFormat="1" applyFill="1" applyBorder="1" applyAlignment="1" applyProtection="1">
      <alignment horizontal="center" vertical="center" shrinkToFit="1"/>
    </xf>
    <xf numFmtId="178" fontId="1" fillId="3" borderId="6" xfId="1" applyNumberFormat="1" applyFill="1" applyBorder="1" applyAlignment="1" applyProtection="1">
      <alignment horizontal="center" vertical="center" shrinkToFit="1"/>
    </xf>
    <xf numFmtId="0" fontId="5" fillId="3" borderId="7" xfId="1" applyFont="1" applyFill="1" applyBorder="1" applyAlignment="1" applyProtection="1">
      <alignment horizontal="left" vertical="center" indent="1"/>
    </xf>
    <xf numFmtId="0" fontId="5" fillId="3" borderId="8" xfId="1" applyFont="1" applyFill="1" applyBorder="1" applyAlignment="1" applyProtection="1">
      <alignment horizontal="left" vertical="center" indent="1"/>
    </xf>
    <xf numFmtId="0" fontId="5" fillId="3" borderId="9" xfId="1" applyFont="1" applyFill="1" applyBorder="1" applyAlignment="1" applyProtection="1">
      <alignment horizontal="left" vertical="center" indent="1"/>
    </xf>
    <xf numFmtId="0" fontId="5" fillId="3" borderId="10" xfId="1" applyFont="1" applyFill="1" applyBorder="1" applyAlignment="1" applyProtection="1">
      <alignment horizontal="center" vertical="center" wrapText="1"/>
    </xf>
    <xf numFmtId="0" fontId="5" fillId="3" borderId="0" xfId="1" applyFont="1" applyFill="1" applyBorder="1" applyAlignment="1" applyProtection="1">
      <alignment horizontal="center" vertical="center" wrapText="1"/>
    </xf>
    <xf numFmtId="0" fontId="5" fillId="3" borderId="11" xfId="1" applyFont="1" applyFill="1" applyBorder="1" applyAlignment="1" applyProtection="1">
      <alignment horizontal="center" vertical="center" wrapText="1"/>
    </xf>
    <xf numFmtId="0" fontId="5" fillId="3" borderId="4" xfId="1" applyFont="1" applyFill="1" applyBorder="1" applyAlignment="1" applyProtection="1">
      <alignment horizontal="left" vertical="center"/>
    </xf>
    <xf numFmtId="0" fontId="5" fillId="3" borderId="5" xfId="1" applyFont="1" applyFill="1" applyBorder="1" applyAlignment="1" applyProtection="1">
      <alignment horizontal="left" vertical="center"/>
    </xf>
    <xf numFmtId="38" fontId="1" fillId="3" borderId="5" xfId="2" applyFont="1" applyFill="1" applyBorder="1" applyAlignment="1" applyProtection="1">
      <alignment horizontal="center" vertical="center" shrinkToFit="1"/>
    </xf>
    <xf numFmtId="0" fontId="5" fillId="3" borderId="21" xfId="1" applyFont="1" applyFill="1" applyBorder="1" applyAlignment="1" applyProtection="1">
      <alignment horizontal="center" vertical="center"/>
    </xf>
    <xf numFmtId="0" fontId="23" fillId="2" borderId="30" xfId="1" applyFont="1" applyFill="1" applyBorder="1" applyAlignment="1" applyProtection="1">
      <alignment horizontal="center" vertical="center" shrinkToFit="1"/>
      <protection locked="0"/>
    </xf>
    <xf numFmtId="0" fontId="23" fillId="2" borderId="31" xfId="1" applyFont="1" applyFill="1" applyBorder="1" applyAlignment="1" applyProtection="1">
      <alignment horizontal="center" vertical="center" shrinkToFit="1"/>
      <protection locked="0"/>
    </xf>
    <xf numFmtId="0" fontId="23" fillId="2" borderId="35" xfId="1" applyFont="1" applyFill="1" applyBorder="1" applyAlignment="1" applyProtection="1">
      <alignment horizontal="center" vertical="center" shrinkToFit="1"/>
      <protection locked="0"/>
    </xf>
    <xf numFmtId="0" fontId="23" fillId="2" borderId="36" xfId="1" applyFont="1" applyFill="1" applyBorder="1" applyAlignment="1" applyProtection="1">
      <alignment horizontal="center" vertical="center" shrinkToFit="1"/>
      <protection locked="0"/>
    </xf>
    <xf numFmtId="0" fontId="23" fillId="3" borderId="14" xfId="1" applyFont="1" applyFill="1" applyBorder="1" applyAlignment="1" applyProtection="1">
      <alignment horizontal="center" vertical="center" shrinkToFit="1"/>
    </xf>
    <xf numFmtId="0" fontId="23" fillId="3" borderId="13" xfId="1" applyFont="1" applyFill="1" applyBorder="1" applyAlignment="1" applyProtection="1">
      <alignment horizontal="center" vertical="center" shrinkToFit="1"/>
    </xf>
    <xf numFmtId="0" fontId="23" fillId="3" borderId="24" xfId="1" applyFont="1" applyFill="1" applyBorder="1" applyAlignment="1" applyProtection="1">
      <alignment horizontal="center" vertical="center" shrinkToFit="1"/>
    </xf>
    <xf numFmtId="0" fontId="23" fillId="3" borderId="23" xfId="1" applyFont="1" applyFill="1" applyBorder="1" applyAlignment="1" applyProtection="1">
      <alignment horizontal="center" vertical="center" shrinkToFit="1"/>
    </xf>
    <xf numFmtId="0" fontId="23" fillId="2" borderId="32" xfId="1" applyFont="1" applyFill="1" applyBorder="1" applyAlignment="1" applyProtection="1">
      <alignment horizontal="center" vertical="center" shrinkToFit="1"/>
      <protection locked="0"/>
    </xf>
    <xf numFmtId="0" fontId="23" fillId="2" borderId="33" xfId="1" applyFont="1" applyFill="1" applyBorder="1" applyAlignment="1" applyProtection="1">
      <alignment horizontal="center" vertical="center" shrinkToFit="1"/>
      <protection locked="0"/>
    </xf>
    <xf numFmtId="0" fontId="23" fillId="2" borderId="52" xfId="1" applyFont="1" applyFill="1" applyBorder="1" applyAlignment="1" applyProtection="1">
      <alignment horizontal="center" vertical="center" shrinkToFit="1"/>
      <protection locked="0"/>
    </xf>
    <xf numFmtId="0" fontId="5" fillId="3" borderId="25" xfId="1" applyFont="1" applyFill="1" applyBorder="1" applyAlignment="1" applyProtection="1">
      <alignment horizontal="center" vertical="center"/>
    </xf>
    <xf numFmtId="0" fontId="5" fillId="3" borderId="26" xfId="1" applyFont="1" applyFill="1" applyBorder="1" applyAlignment="1" applyProtection="1">
      <alignment horizontal="center" vertical="center"/>
    </xf>
    <xf numFmtId="0" fontId="5" fillId="3" borderId="27" xfId="1" applyFont="1" applyFill="1" applyBorder="1" applyAlignment="1" applyProtection="1">
      <alignment horizontal="center" vertical="center"/>
    </xf>
    <xf numFmtId="0" fontId="5" fillId="3" borderId="28" xfId="1" applyFont="1" applyFill="1" applyBorder="1" applyAlignment="1" applyProtection="1">
      <alignment horizontal="center" vertical="center"/>
    </xf>
    <xf numFmtId="0" fontId="5" fillId="3" borderId="14" xfId="1" applyFont="1" applyFill="1" applyBorder="1" applyAlignment="1" applyProtection="1">
      <alignment horizontal="center" vertical="center" wrapText="1"/>
    </xf>
    <xf numFmtId="0" fontId="5" fillId="3" borderId="15" xfId="1" applyFont="1" applyFill="1" applyBorder="1" applyAlignment="1" applyProtection="1">
      <alignment horizontal="center" vertical="center" wrapText="1"/>
    </xf>
    <xf numFmtId="0" fontId="5" fillId="3" borderId="13" xfId="1" applyFont="1" applyFill="1" applyBorder="1" applyAlignment="1" applyProtection="1">
      <alignment horizontal="center" vertical="center" wrapText="1"/>
    </xf>
    <xf numFmtId="0" fontId="5" fillId="3" borderId="24" xfId="1" applyFont="1" applyFill="1" applyBorder="1" applyAlignment="1" applyProtection="1">
      <alignment horizontal="center" vertical="center" wrapText="1"/>
    </xf>
    <xf numFmtId="0" fontId="5" fillId="3" borderId="28" xfId="1" applyFont="1" applyFill="1" applyBorder="1" applyAlignment="1" applyProtection="1">
      <alignment horizontal="center" vertical="center" wrapText="1"/>
    </xf>
    <xf numFmtId="0" fontId="5" fillId="3" borderId="23" xfId="1" applyFont="1" applyFill="1" applyBorder="1" applyAlignment="1" applyProtection="1">
      <alignment horizontal="center" vertical="center" wrapText="1"/>
    </xf>
    <xf numFmtId="0" fontId="5" fillId="3" borderId="40" xfId="1" applyFont="1" applyFill="1" applyBorder="1" applyAlignment="1" applyProtection="1">
      <alignment horizontal="center" vertical="center" shrinkToFit="1"/>
    </xf>
    <xf numFmtId="0" fontId="5" fillId="3" borderId="38" xfId="1" applyFont="1" applyFill="1" applyBorder="1" applyAlignment="1" applyProtection="1">
      <alignment horizontal="center" vertical="center" shrinkToFit="1"/>
    </xf>
    <xf numFmtId="0" fontId="23" fillId="2" borderId="38" xfId="1" applyFont="1" applyFill="1" applyBorder="1" applyAlignment="1" applyProtection="1">
      <alignment horizontal="center" vertical="center" shrinkToFit="1"/>
      <protection locked="0"/>
    </xf>
    <xf numFmtId="0" fontId="23" fillId="2" borderId="39" xfId="1" applyFont="1" applyFill="1" applyBorder="1" applyAlignment="1" applyProtection="1">
      <alignment horizontal="center" vertical="center" shrinkToFit="1"/>
      <protection locked="0"/>
    </xf>
    <xf numFmtId="0" fontId="23" fillId="2" borderId="38" xfId="1" applyFont="1" applyFill="1" applyBorder="1" applyAlignment="1" applyProtection="1">
      <alignment horizontal="left" vertical="center" shrinkToFit="1"/>
      <protection locked="0"/>
    </xf>
    <xf numFmtId="0" fontId="23" fillId="2" borderId="39" xfId="1" applyFont="1" applyFill="1" applyBorder="1" applyAlignment="1" applyProtection="1">
      <alignment horizontal="left" vertical="center" shrinkToFit="1"/>
      <protection locked="0"/>
    </xf>
    <xf numFmtId="38" fontId="23" fillId="3" borderId="16" xfId="2" applyFont="1" applyFill="1" applyBorder="1" applyAlignment="1" applyProtection="1">
      <alignment horizontal="center" vertical="center" shrinkToFit="1"/>
    </xf>
    <xf numFmtId="38" fontId="23" fillId="3" borderId="17" xfId="2" applyFont="1" applyFill="1" applyBorder="1" applyAlignment="1" applyProtection="1">
      <alignment horizontal="center" vertical="center" shrinkToFit="1"/>
    </xf>
    <xf numFmtId="38" fontId="23" fillId="3" borderId="18" xfId="2" applyFont="1" applyFill="1" applyBorder="1" applyAlignment="1" applyProtection="1">
      <alignment horizontal="center" vertical="center" shrinkToFit="1"/>
    </xf>
    <xf numFmtId="0" fontId="23" fillId="3" borderId="14" xfId="1" applyFont="1" applyFill="1" applyBorder="1" applyAlignment="1" applyProtection="1">
      <alignment horizontal="center" vertical="center" wrapText="1" shrinkToFit="1"/>
    </xf>
    <xf numFmtId="0" fontId="23" fillId="3" borderId="15" xfId="1" applyFont="1" applyFill="1" applyBorder="1" applyAlignment="1" applyProtection="1">
      <alignment horizontal="center" vertical="center" wrapText="1" shrinkToFit="1"/>
    </xf>
    <xf numFmtId="0" fontId="23" fillId="3" borderId="13" xfId="1" applyFont="1" applyFill="1" applyBorder="1" applyAlignment="1" applyProtection="1">
      <alignment horizontal="center" vertical="center" wrapText="1" shrinkToFit="1"/>
    </xf>
    <xf numFmtId="0" fontId="23" fillId="3" borderId="24" xfId="1" applyFont="1" applyFill="1" applyBorder="1" applyAlignment="1" applyProtection="1">
      <alignment horizontal="center" vertical="center" wrapText="1" shrinkToFit="1"/>
    </xf>
    <xf numFmtId="0" fontId="23" fillId="3" borderId="28" xfId="1" applyFont="1" applyFill="1" applyBorder="1" applyAlignment="1" applyProtection="1">
      <alignment horizontal="center" vertical="center" wrapText="1" shrinkToFit="1"/>
    </xf>
    <xf numFmtId="0" fontId="23" fillId="3" borderId="23" xfId="1" applyFont="1" applyFill="1" applyBorder="1" applyAlignment="1" applyProtection="1">
      <alignment horizontal="center" vertical="center" wrapText="1" shrinkToFit="1"/>
    </xf>
    <xf numFmtId="0" fontId="23" fillId="2" borderId="14" xfId="1" applyFont="1" applyFill="1" applyBorder="1" applyAlignment="1" applyProtection="1">
      <alignment horizontal="center" vertical="center" wrapText="1" shrinkToFit="1"/>
      <protection locked="0"/>
    </xf>
    <xf numFmtId="0" fontId="23" fillId="2" borderId="15" xfId="1" applyFont="1" applyFill="1" applyBorder="1" applyAlignment="1" applyProtection="1">
      <alignment horizontal="center" vertical="center" wrapText="1" shrinkToFit="1"/>
      <protection locked="0"/>
    </xf>
    <xf numFmtId="0" fontId="23" fillId="2" borderId="19" xfId="1" applyFont="1" applyFill="1" applyBorder="1" applyAlignment="1" applyProtection="1">
      <alignment horizontal="center" vertical="center" wrapText="1" shrinkToFit="1"/>
      <protection locked="0"/>
    </xf>
    <xf numFmtId="0" fontId="23" fillId="2" borderId="24" xfId="1" applyFont="1" applyFill="1" applyBorder="1" applyAlignment="1" applyProtection="1">
      <alignment horizontal="center" vertical="center" wrapText="1" shrinkToFit="1"/>
      <protection locked="0"/>
    </xf>
    <xf numFmtId="0" fontId="23" fillId="2" borderId="28" xfId="1" applyFont="1" applyFill="1" applyBorder="1" applyAlignment="1" applyProtection="1">
      <alignment horizontal="center" vertical="center" wrapText="1" shrinkToFit="1"/>
      <protection locked="0"/>
    </xf>
    <xf numFmtId="0" fontId="23" fillId="2" borderId="29" xfId="1" applyFont="1" applyFill="1" applyBorder="1" applyAlignment="1" applyProtection="1">
      <alignment horizontal="center" vertical="center" wrapText="1" shrinkToFit="1"/>
      <protection locked="0"/>
    </xf>
    <xf numFmtId="0" fontId="23" fillId="2" borderId="34" xfId="1" applyFont="1" applyFill="1" applyBorder="1" applyAlignment="1" applyProtection="1">
      <alignment horizontal="center" vertical="center" shrinkToFit="1"/>
      <protection locked="0"/>
    </xf>
    <xf numFmtId="20" fontId="23" fillId="2" borderId="16" xfId="1" applyNumberFormat="1" applyFont="1" applyFill="1" applyBorder="1" applyAlignment="1" applyProtection="1">
      <alignment horizontal="center" vertical="center" shrinkToFit="1"/>
      <protection locked="0"/>
    </xf>
    <xf numFmtId="0" fontId="23" fillId="2" borderId="17" xfId="1" applyFont="1" applyFill="1" applyBorder="1" applyAlignment="1" applyProtection="1">
      <alignment horizontal="center" vertical="center" shrinkToFit="1"/>
      <protection locked="0"/>
    </xf>
    <xf numFmtId="0" fontId="23" fillId="2" borderId="18" xfId="1" applyFont="1" applyFill="1" applyBorder="1" applyAlignment="1" applyProtection="1">
      <alignment horizontal="center" vertical="center" shrinkToFit="1"/>
      <protection locked="0"/>
    </xf>
    <xf numFmtId="179" fontId="23" fillId="3" borderId="16" xfId="1" applyNumberFormat="1" applyFont="1" applyFill="1" applyBorder="1" applyAlignment="1" applyProtection="1">
      <alignment horizontal="center" vertical="center" shrinkToFit="1"/>
    </xf>
    <xf numFmtId="179" fontId="23" fillId="3" borderId="17" xfId="1" applyNumberFormat="1" applyFont="1" applyFill="1" applyBorder="1" applyAlignment="1" applyProtection="1">
      <alignment horizontal="center" vertical="center" shrinkToFit="1"/>
    </xf>
    <xf numFmtId="179" fontId="23" fillId="3" borderId="18" xfId="1" applyNumberFormat="1" applyFont="1" applyFill="1" applyBorder="1" applyAlignment="1" applyProtection="1">
      <alignment horizontal="center" vertical="center" shrinkToFit="1"/>
    </xf>
    <xf numFmtId="0" fontId="23" fillId="3" borderId="16" xfId="1" applyFont="1" applyFill="1" applyBorder="1" applyAlignment="1" applyProtection="1">
      <alignment horizontal="center" vertical="center" shrinkToFit="1"/>
    </xf>
    <xf numFmtId="0" fontId="23" fillId="3" borderId="17" xfId="1" applyFont="1" applyFill="1" applyBorder="1" applyAlignment="1" applyProtection="1">
      <alignment horizontal="center" vertical="center" shrinkToFit="1"/>
    </xf>
    <xf numFmtId="0" fontId="23" fillId="3" borderId="18" xfId="1" applyFont="1" applyFill="1" applyBorder="1" applyAlignment="1" applyProtection="1">
      <alignment horizontal="center" vertical="center" shrinkToFit="1"/>
    </xf>
    <xf numFmtId="0" fontId="1" fillId="3" borderId="3" xfId="1" applyFont="1" applyFill="1" applyBorder="1" applyAlignment="1" applyProtection="1">
      <alignment horizontal="center" vertical="center" shrinkToFit="1"/>
    </xf>
    <xf numFmtId="0" fontId="6" fillId="3" borderId="12" xfId="1" applyFont="1" applyFill="1" applyBorder="1" applyAlignment="1" applyProtection="1">
      <alignment horizontal="left" vertical="center" wrapText="1"/>
    </xf>
    <xf numFmtId="0" fontId="6" fillId="3" borderId="15" xfId="1" applyFont="1" applyFill="1" applyBorder="1" applyAlignment="1" applyProtection="1">
      <alignment horizontal="left" vertical="center" wrapText="1"/>
    </xf>
    <xf numFmtId="0" fontId="6" fillId="3" borderId="19" xfId="1" applyFont="1" applyFill="1" applyBorder="1" applyAlignment="1" applyProtection="1">
      <alignment horizontal="left" vertical="center" wrapText="1"/>
    </xf>
    <xf numFmtId="0" fontId="6" fillId="3" borderId="22" xfId="1" applyFont="1" applyFill="1" applyBorder="1" applyAlignment="1" applyProtection="1">
      <alignment horizontal="left" vertical="center" wrapText="1"/>
    </xf>
    <xf numFmtId="0" fontId="6" fillId="3" borderId="28" xfId="1" applyFont="1" applyFill="1" applyBorder="1" applyAlignment="1" applyProtection="1">
      <alignment horizontal="left" vertical="center" wrapText="1"/>
    </xf>
    <xf numFmtId="0" fontId="6" fillId="3" borderId="29" xfId="1" applyFont="1" applyFill="1" applyBorder="1" applyAlignment="1" applyProtection="1">
      <alignment horizontal="left" vertical="center" wrapText="1"/>
    </xf>
    <xf numFmtId="0" fontId="5" fillId="3" borderId="17" xfId="1" applyFont="1" applyFill="1" applyBorder="1" applyAlignment="1" applyProtection="1">
      <alignment horizontal="center" vertical="center" shrinkToFit="1"/>
    </xf>
    <xf numFmtId="0" fontId="5" fillId="3" borderId="18" xfId="1" applyFont="1" applyFill="1" applyBorder="1" applyAlignment="1" applyProtection="1">
      <alignment horizontal="center" vertical="center" shrinkToFit="1"/>
    </xf>
    <xf numFmtId="0" fontId="5" fillId="3" borderId="16" xfId="1" applyFont="1" applyFill="1" applyBorder="1" applyAlignment="1" applyProtection="1">
      <alignment horizontal="center" vertical="center" shrinkToFit="1"/>
    </xf>
    <xf numFmtId="0" fontId="5" fillId="3" borderId="37" xfId="1" applyFont="1" applyFill="1" applyBorder="1" applyAlignment="1" applyProtection="1">
      <alignment horizontal="center" vertical="center" shrinkToFit="1"/>
    </xf>
    <xf numFmtId="0" fontId="23" fillId="3" borderId="38" xfId="1" applyFont="1" applyFill="1" applyBorder="1" applyAlignment="1" applyProtection="1">
      <alignment horizontal="center" vertical="center" shrinkToFit="1"/>
    </xf>
    <xf numFmtId="0" fontId="5" fillId="3" borderId="39" xfId="1" applyFont="1" applyFill="1" applyBorder="1" applyAlignment="1" applyProtection="1">
      <alignment horizontal="center" vertical="center" shrinkToFit="1"/>
    </xf>
    <xf numFmtId="38" fontId="23" fillId="3" borderId="38" xfId="1" applyNumberFormat="1" applyFont="1" applyFill="1" applyBorder="1" applyAlignment="1" applyProtection="1">
      <alignment horizontal="center" vertical="center" shrinkToFit="1"/>
    </xf>
    <xf numFmtId="38" fontId="23" fillId="3" borderId="40" xfId="1" applyNumberFormat="1" applyFont="1" applyFill="1" applyBorder="1" applyAlignment="1" applyProtection="1">
      <alignment horizontal="center" vertical="center" shrinkToFit="1"/>
    </xf>
    <xf numFmtId="0" fontId="5" fillId="3" borderId="19" xfId="1" applyFont="1" applyFill="1" applyBorder="1" applyAlignment="1" applyProtection="1">
      <alignment horizontal="center" vertical="center" wrapText="1"/>
    </xf>
    <xf numFmtId="0" fontId="5" fillId="3" borderId="21" xfId="1" applyFont="1" applyFill="1" applyBorder="1" applyAlignment="1" applyProtection="1">
      <alignment horizontal="center" vertical="center" wrapText="1"/>
    </xf>
    <xf numFmtId="0" fontId="5" fillId="3" borderId="29" xfId="1" applyFont="1" applyFill="1" applyBorder="1" applyAlignment="1" applyProtection="1">
      <alignment horizontal="center" vertical="center" wrapText="1"/>
    </xf>
  </cellXfs>
  <cellStyles count="8">
    <cellStyle name="ハイパーリンク" xfId="5" builtinId="8"/>
    <cellStyle name="桁区切り" xfId="2" builtinId="6"/>
    <cellStyle name="桁区切り 3" xfId="7" xr:uid="{00000000-0005-0000-0000-000002000000}"/>
    <cellStyle name="標準" xfId="0" builtinId="0"/>
    <cellStyle name="標準 2" xfId="3" xr:uid="{00000000-0005-0000-0000-000004000000}"/>
    <cellStyle name="標準 2 2" xfId="4" xr:uid="{00000000-0005-0000-0000-000005000000}"/>
    <cellStyle name="標準 3" xfId="6" xr:uid="{00000000-0005-0000-0000-000006000000}"/>
    <cellStyle name="標準_別記第８号様式　実績記録表" xfId="1" xr:uid="{00000000-0005-0000-0000-000007000000}"/>
  </cellStyles>
  <dxfs count="2272">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3781425</xdr:colOff>
      <xdr:row>12</xdr:row>
      <xdr:rowOff>76200</xdr:rowOff>
    </xdr:from>
    <xdr:to>
      <xdr:col>4</xdr:col>
      <xdr:colOff>4711425</xdr:colOff>
      <xdr:row>13</xdr:row>
      <xdr:rowOff>338025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115425" y="2686050"/>
          <a:ext cx="930000" cy="9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40</xdr:col>
      <xdr:colOff>0</xdr:colOff>
      <xdr:row>1</xdr:row>
      <xdr:rowOff>0</xdr:rowOff>
    </xdr:from>
    <xdr:to>
      <xdr:col>63</xdr:col>
      <xdr:colOff>16650</xdr:colOff>
      <xdr:row>17</xdr:row>
      <xdr:rowOff>136800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6858000" y="171450"/>
          <a:ext cx="3960000" cy="28800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latin typeface="ＭＳ Ｐゴシック" panose="020B0600070205080204" pitchFamily="50" charset="-128"/>
              <a:ea typeface="ＭＳ Ｐゴシック" panose="020B0600070205080204" pitchFamily="50" charset="-128"/>
            </a:rPr>
            <a:t>＜請求書の作成＞</a:t>
          </a:r>
          <a:endParaRPr kumimoji="1" lang="en-US" altLang="ja-JP" sz="1100" b="1">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各シートにて必要事項の入力を終えたら自動表示されます。</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黄色セルが無いことをご確認のうえ、そのまま印刷し、</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u="sng">
              <a:solidFill>
                <a:srgbClr val="FF0000"/>
              </a:solidFill>
              <a:latin typeface="ＭＳ Ｐゴシック" panose="020B0600070205080204" pitchFamily="50" charset="-128"/>
              <a:ea typeface="ＭＳ Ｐゴシック" panose="020B0600070205080204" pitchFamily="50" charset="-128"/>
            </a:rPr>
            <a:t>代表者印等（相手方登録と同じ印鑑）を押印の上、</a:t>
          </a:r>
          <a:endParaRPr kumimoji="1" lang="en-US" altLang="ja-JP" sz="110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u="sng">
              <a:solidFill>
                <a:srgbClr val="FF0000"/>
              </a:solidFill>
              <a:latin typeface="ＭＳ Ｐゴシック" panose="020B0600070205080204" pitchFamily="50" charset="-128"/>
              <a:ea typeface="ＭＳ Ｐゴシック" panose="020B0600070205080204" pitchFamily="50" charset="-128"/>
            </a:rPr>
            <a:t>明細書とともに郵送又は持参にてご提出ください。</a:t>
          </a:r>
          <a:endParaRPr kumimoji="1" lang="en-US" altLang="ja-JP" sz="1100">
            <a:latin typeface="ＭＳ Ｐゴシック" panose="020B0600070205080204" pitchFamily="50" charset="-128"/>
            <a:ea typeface="ＭＳ Ｐゴシック" panose="020B0600070205080204" pitchFamily="50" charset="-128"/>
          </a:endParaRPr>
        </a:p>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提出先は「提出先」シートをご確認ください。</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注意事項</a:t>
          </a:r>
          <a:r>
            <a:rPr kumimoji="1" lang="en-US" altLang="ja-JP" sz="1100">
              <a:latin typeface="ＭＳ Ｐゴシック" panose="020B0600070205080204" pitchFamily="50" charset="-128"/>
              <a:ea typeface="ＭＳ Ｐゴシック" panose="020B0600070205080204" pitchFamily="50" charset="-128"/>
            </a:rPr>
            <a:t>】</a:t>
          </a:r>
        </a:p>
        <a:p>
          <a:r>
            <a:rPr kumimoji="1" lang="ja-JP" altLang="en-US" sz="1100">
              <a:latin typeface="ＭＳ Ｐゴシック" panose="020B0600070205080204" pitchFamily="50" charset="-128"/>
              <a:ea typeface="ＭＳ Ｐゴシック" panose="020B0600070205080204" pitchFamily="50" charset="-128"/>
            </a:rPr>
            <a:t>○請求日について</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記入不要です。</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○押印について</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代表者の印鑑（</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相手方登録と同じ印鑑</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100">
              <a:latin typeface="ＭＳ Ｐゴシック" panose="020B0600070205080204" pitchFamily="50" charset="-128"/>
              <a:ea typeface="ＭＳ Ｐゴシック" panose="020B0600070205080204" pitchFamily="50" charset="-128"/>
            </a:rPr>
            <a:t>をご押印ください。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0</xdr:colOff>
      <xdr:row>1</xdr:row>
      <xdr:rowOff>0</xdr:rowOff>
    </xdr:from>
    <xdr:to>
      <xdr:col>66</xdr:col>
      <xdr:colOff>16650</xdr:colOff>
      <xdr:row>15</xdr:row>
      <xdr:rowOff>311925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6858000" y="171450"/>
          <a:ext cx="3960000" cy="39600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latin typeface="ＭＳ Ｐゴシック" panose="020B0600070205080204" pitchFamily="50" charset="-128"/>
              <a:ea typeface="ＭＳ Ｐゴシック" panose="020B0600070205080204" pitchFamily="50" charset="-128"/>
            </a:rPr>
            <a:t>＜明細書の作成＞</a:t>
          </a:r>
          <a:endParaRPr kumimoji="1" lang="en-US" altLang="ja-JP" sz="1100" b="1">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各シートにて必要事項の入力を終えたら自動表示されます。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今回請求する利用者氏名及び金額が全て正しく記載されているかどうか、</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サービス提供時に用いた実績記録表と照らし合わせてご確認ください。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もし記載されていない場合は、「利用者情報入力」シートにて、</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請求有無欄に「１」を選択していない可能性がありますので</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ご確認ください。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○利用者確認日欄について</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利用者確認日欄には、</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提供月の最終利用後に利用者に</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実績記録表の確認を得た日</a:t>
          </a:r>
          <a:r>
            <a:rPr kumimoji="1" lang="ja-JP" altLang="en-US" sz="1100" b="0">
              <a:latin typeface="ＭＳ Ｐゴシック" panose="020B0600070205080204" pitchFamily="50" charset="-128"/>
              <a:ea typeface="ＭＳ Ｐゴシック" panose="020B0600070205080204" pitchFamily="50" charset="-128"/>
            </a:rPr>
            <a:t>を事業所にてご入力ください。</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（例）</a:t>
          </a:r>
          <a:r>
            <a:rPr kumimoji="1" lang="en-US" altLang="ja-JP" sz="1100" b="0">
              <a:latin typeface="ＭＳ Ｐゴシック" panose="020B0600070205080204" pitchFamily="50" charset="-128"/>
              <a:ea typeface="ＭＳ Ｐゴシック" panose="020B0600070205080204" pitchFamily="50" charset="-128"/>
            </a:rPr>
            <a:t>4</a:t>
          </a:r>
          <a:r>
            <a:rPr kumimoji="1" lang="ja-JP" altLang="en-US" sz="1100" b="0">
              <a:latin typeface="ＭＳ Ｐゴシック" panose="020B0600070205080204" pitchFamily="50" charset="-128"/>
              <a:ea typeface="ＭＳ Ｐゴシック" panose="020B0600070205080204" pitchFamily="50" charset="-128"/>
            </a:rPr>
            <a:t>月提供における実績記録確認日が</a:t>
          </a:r>
          <a:r>
            <a:rPr kumimoji="1" lang="en-US" altLang="ja-JP" sz="1100" b="0">
              <a:latin typeface="ＭＳ Ｐゴシック" panose="020B0600070205080204" pitchFamily="50" charset="-128"/>
              <a:ea typeface="ＭＳ Ｐゴシック" panose="020B0600070205080204" pitchFamily="50" charset="-128"/>
            </a:rPr>
            <a:t>28</a:t>
          </a:r>
          <a:r>
            <a:rPr kumimoji="1" lang="ja-JP" altLang="en-US" sz="1100" b="0">
              <a:latin typeface="ＭＳ Ｐゴシック" panose="020B0600070205080204" pitchFamily="50" charset="-128"/>
              <a:ea typeface="ＭＳ Ｐゴシック" panose="020B0600070205080204" pitchFamily="50" charset="-128"/>
            </a:rPr>
            <a:t>日→</a:t>
          </a:r>
          <a:r>
            <a:rPr kumimoji="1" lang="en-US" altLang="ja-JP" sz="1100" b="0">
              <a:latin typeface="ＭＳ Ｐゴシック" panose="020B0600070205080204" pitchFamily="50" charset="-128"/>
              <a:ea typeface="ＭＳ Ｐゴシック" panose="020B0600070205080204" pitchFamily="50" charset="-128"/>
            </a:rPr>
            <a:t>"4/28"</a:t>
          </a:r>
        </a:p>
        <a:p>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印刷してから手書きでも構いません。</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必要ページ分印刷し、代表者印等（相手方登録と同じ印鑑）を</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押印の上、請求書とともに郵送又は持参にてご提出ください。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提出先は「提出先」シートをご確認ください。</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36</xdr:col>
      <xdr:colOff>76200</xdr:colOff>
      <xdr:row>0</xdr:row>
      <xdr:rowOff>95250</xdr:rowOff>
    </xdr:from>
    <xdr:to>
      <xdr:col>44</xdr:col>
      <xdr:colOff>76200</xdr:colOff>
      <xdr:row>1</xdr:row>
      <xdr:rowOff>247650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076950" y="95250"/>
          <a:ext cx="1371600" cy="381000"/>
        </a:xfrm>
        <a:prstGeom prst="rect">
          <a:avLst/>
        </a:prstGeom>
        <a:solidFill>
          <a:schemeClr val="accent2">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2</xdr:col>
      <xdr:colOff>19051</xdr:colOff>
      <xdr:row>31</xdr:row>
      <xdr:rowOff>228600</xdr:rowOff>
    </xdr:from>
    <xdr:to>
      <xdr:col>44</xdr:col>
      <xdr:colOff>9526</xdr:colOff>
      <xdr:row>40</xdr:row>
      <xdr:rowOff>142876</xdr:rowOff>
    </xdr:to>
    <xdr:sp macro="" textlink="">
      <xdr:nvSpPr>
        <xdr:cNvPr id="7" name="角丸四角形 6">
          <a:extLst>
            <a:ext uri="{FF2B5EF4-FFF2-40B4-BE49-F238E27FC236}">
              <a16:creationId xmlns:a16="http://schemas.microsoft.com/office/drawing/2014/main" id="{00000000-0008-0000-0500-000007000000}"/>
            </a:ext>
          </a:extLst>
        </xdr:cNvPr>
        <xdr:cNvSpPr/>
      </xdr:nvSpPr>
      <xdr:spPr>
        <a:xfrm>
          <a:off x="333376" y="7781925"/>
          <a:ext cx="7048500" cy="214312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種別</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個別支援型は１、施設等利用型は２、大学修学支援型は３をご記入ください。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始点</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終点</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プルダウンよりお選びください。「その他」の場合は例外記入欄に詳細とその理由をご記入ください。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プルダウン内容：自宅</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/GH/</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入所施設</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施設等</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大学</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その他</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「施設等」は施設等型利用型の場合にて、「大学」は大学修学支援型の場合にてお選びください。</a:t>
          </a:r>
          <a:endParaRPr lang="en-US" altLang="ja-JP" sz="1000" u="sng">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目的地</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個別支援型の場合のみ</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、目的地をご記入ください。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目的地が複数あり記入しきれない場合は、例外記入欄にご記入ください。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個別支援型の場合のみ</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、プルダウンよりお選びください。目的が複数ある場合は主たるものをお選びください。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「奈良市移動支援事業実施要綱」別表第１に記載の「対象となる外出の種類」の欄を参考にしてください。</a:t>
          </a:r>
          <a:endParaRPr lang="ja-JP"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85724</xdr:colOff>
      <xdr:row>22</xdr:row>
      <xdr:rowOff>200025</xdr:rowOff>
    </xdr:from>
    <xdr:to>
      <xdr:col>39</xdr:col>
      <xdr:colOff>76199</xdr:colOff>
      <xdr:row>27</xdr:row>
      <xdr:rowOff>38100</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a:xfrm>
          <a:off x="85724" y="5524500"/>
          <a:ext cx="6505575" cy="107632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38099</xdr:colOff>
      <xdr:row>27</xdr:row>
      <xdr:rowOff>171450</xdr:rowOff>
    </xdr:from>
    <xdr:to>
      <xdr:col>18</xdr:col>
      <xdr:colOff>0</xdr:colOff>
      <xdr:row>31</xdr:row>
      <xdr:rowOff>95250</xdr:rowOff>
    </xdr:to>
    <xdr:sp macro="" textlink="">
      <xdr:nvSpPr>
        <xdr:cNvPr id="8" name="角丸四角形吹き出し 7">
          <a:extLst>
            <a:ext uri="{FF2B5EF4-FFF2-40B4-BE49-F238E27FC236}">
              <a16:creationId xmlns:a16="http://schemas.microsoft.com/office/drawing/2014/main" id="{00000000-0008-0000-0500-000008000000}"/>
            </a:ext>
          </a:extLst>
        </xdr:cNvPr>
        <xdr:cNvSpPr/>
      </xdr:nvSpPr>
      <xdr:spPr>
        <a:xfrm>
          <a:off x="352424" y="6734175"/>
          <a:ext cx="2562226" cy="914400"/>
        </a:xfrm>
        <a:prstGeom prst="wedgeRoundRectCallout">
          <a:avLst>
            <a:gd name="adj1" fmla="val 87728"/>
            <a:gd name="adj2" fmla="val -71997"/>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人派遣について＞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人派遣が認められており、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人派遣を行った場合、同じ内容を</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つご記入ください。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その上で、「</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人派遣」とご記入ください。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86999</xdr:colOff>
      <xdr:row>14</xdr:row>
      <xdr:rowOff>209550</xdr:rowOff>
    </xdr:from>
    <xdr:to>
      <xdr:col>39</xdr:col>
      <xdr:colOff>76199</xdr:colOff>
      <xdr:row>17</xdr:row>
      <xdr:rowOff>42600</xdr:rowOff>
    </xdr:to>
    <xdr:sp macro="" textlink="">
      <xdr:nvSpPr>
        <xdr:cNvPr id="11" name="角丸四角形 10">
          <a:extLst>
            <a:ext uri="{FF2B5EF4-FFF2-40B4-BE49-F238E27FC236}">
              <a16:creationId xmlns:a16="http://schemas.microsoft.com/office/drawing/2014/main" id="{00000000-0008-0000-0500-00000B000000}"/>
            </a:ext>
          </a:extLst>
        </xdr:cNvPr>
        <xdr:cNvSpPr/>
      </xdr:nvSpPr>
      <xdr:spPr>
        <a:xfrm>
          <a:off x="2487299" y="3552825"/>
          <a:ext cx="4104000" cy="5760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38100</xdr:colOff>
      <xdr:row>10</xdr:row>
      <xdr:rowOff>38099</xdr:rowOff>
    </xdr:from>
    <xdr:to>
      <xdr:col>42</xdr:col>
      <xdr:colOff>123825</xdr:colOff>
      <xdr:row>14</xdr:row>
      <xdr:rowOff>110549</xdr:rowOff>
    </xdr:to>
    <xdr:sp macro="" textlink="">
      <xdr:nvSpPr>
        <xdr:cNvPr id="12" name="角丸四角形吹き出し 11">
          <a:extLst>
            <a:ext uri="{FF2B5EF4-FFF2-40B4-BE49-F238E27FC236}">
              <a16:creationId xmlns:a16="http://schemas.microsoft.com/office/drawing/2014/main" id="{00000000-0008-0000-0500-00000C000000}"/>
            </a:ext>
          </a:extLst>
        </xdr:cNvPr>
        <xdr:cNvSpPr/>
      </xdr:nvSpPr>
      <xdr:spPr>
        <a:xfrm>
          <a:off x="4667250" y="2409824"/>
          <a:ext cx="2486025" cy="1044000"/>
        </a:xfrm>
        <a:prstGeom prst="wedgeRoundRectCallout">
          <a:avLst>
            <a:gd name="adj1" fmla="val -74463"/>
            <a:gd name="adj2" fmla="val 65231"/>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＜除外時間数について＞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ヘルパー運転による車移動等、サービス提供の対象外となる時間帯があれば、その時間数の合計をご記入ください。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また、その理由をご記入ください。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142875</xdr:colOff>
      <xdr:row>27</xdr:row>
      <xdr:rowOff>200024</xdr:rowOff>
    </xdr:from>
    <xdr:to>
      <xdr:col>52</xdr:col>
      <xdr:colOff>542925</xdr:colOff>
      <xdr:row>37</xdr:row>
      <xdr:rowOff>180975</xdr:rowOff>
    </xdr:to>
    <xdr:sp macro="" textlink="">
      <xdr:nvSpPr>
        <xdr:cNvPr id="15" name="角丸四角形 14">
          <a:extLst>
            <a:ext uri="{FF2B5EF4-FFF2-40B4-BE49-F238E27FC236}">
              <a16:creationId xmlns:a16="http://schemas.microsoft.com/office/drawing/2014/main" id="{00000000-0008-0000-0500-00000F000000}"/>
            </a:ext>
          </a:extLst>
        </xdr:cNvPr>
        <xdr:cNvSpPr/>
      </xdr:nvSpPr>
      <xdr:spPr>
        <a:xfrm>
          <a:off x="7686675" y="6762749"/>
          <a:ext cx="4752975" cy="2457451"/>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＜施設等利用型について＞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目的地及び目的の記入は不要です。始点又は終点を「施設等」としてください。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142875</xdr:colOff>
      <xdr:row>38</xdr:row>
      <xdr:rowOff>38101</xdr:rowOff>
    </xdr:from>
    <xdr:to>
      <xdr:col>52</xdr:col>
      <xdr:colOff>542925</xdr:colOff>
      <xdr:row>42</xdr:row>
      <xdr:rowOff>781050</xdr:rowOff>
    </xdr:to>
    <xdr:sp macro="" textlink="">
      <xdr:nvSpPr>
        <xdr:cNvPr id="16" name="角丸四角形 15">
          <a:extLst>
            <a:ext uri="{FF2B5EF4-FFF2-40B4-BE49-F238E27FC236}">
              <a16:creationId xmlns:a16="http://schemas.microsoft.com/office/drawing/2014/main" id="{00000000-0008-0000-0500-000010000000}"/>
            </a:ext>
          </a:extLst>
        </xdr:cNvPr>
        <xdr:cNvSpPr/>
      </xdr:nvSpPr>
      <xdr:spPr>
        <a:xfrm>
          <a:off x="7686675" y="9324976"/>
          <a:ext cx="4752975" cy="1876424"/>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＜大学修学支援型について＞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目的地及び目的の記入は不要です。始点及び終点を「大学」としてください。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190499</xdr:colOff>
      <xdr:row>0</xdr:row>
      <xdr:rowOff>142874</xdr:rowOff>
    </xdr:from>
    <xdr:to>
      <xdr:col>52</xdr:col>
      <xdr:colOff>314325</xdr:colOff>
      <xdr:row>26</xdr:row>
      <xdr:rowOff>57150</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7734299" y="142874"/>
          <a:ext cx="4476751" cy="622935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0">
              <a:latin typeface="ＭＳ Ｐゴシック" panose="020B0600070205080204" pitchFamily="50" charset="-128"/>
              <a:ea typeface="ＭＳ Ｐゴシック" panose="020B0600070205080204" pitchFamily="50" charset="-128"/>
            </a:rPr>
            <a:t>・利用者情報シートの利用者№と同じシート名にて実績記録表を</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作成いただきます。</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・利用者情報シートに必要事項を入力し、</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請求有無欄に「</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」を入れる</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ことで利用者情報が表示されます</a:t>
          </a:r>
          <a:r>
            <a:rPr kumimoji="1" lang="ja-JP" altLang="en-US" sz="1100" b="0">
              <a:latin typeface="ＭＳ Ｐゴシック" panose="020B0600070205080204" pitchFamily="50" charset="-128"/>
              <a:ea typeface="ＭＳ Ｐゴシック" panose="020B0600070205080204" pitchFamily="50" charset="-128"/>
            </a:rPr>
            <a:t>。</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・入力する個所は</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水色セルのみ</a:t>
          </a:r>
          <a:r>
            <a:rPr kumimoji="1" lang="ja-JP" altLang="en-US" sz="1100" b="0">
              <a:latin typeface="ＭＳ Ｐゴシック" panose="020B0600070205080204" pitchFamily="50" charset="-128"/>
              <a:ea typeface="ＭＳ Ｐゴシック" panose="020B0600070205080204" pitchFamily="50" charset="-128"/>
            </a:rPr>
            <a:t>になります。</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・「日付」、「種別」、「開始時刻」、「終了時刻」、利用者情報シートの</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「決定サービス区分」、「利用者負担額」のいずれか一つでも入力が</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なければ、サービス費が表示されませんのでご注意ください。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・途中で空白行が生じることのないよう、上に詰めてご入力ください。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①実績記録表の様式を印刷する。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②利用者へのサービス提供の都度、「実績記録表」（紙媒体）に記録し、</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利用者及びサービス提供者の確認（署名又は押印）</a:t>
          </a:r>
          <a:r>
            <a:rPr kumimoji="1" lang="ja-JP" altLang="en-US" sz="1100" b="0">
              <a:latin typeface="ＭＳ Ｐゴシック" panose="020B0600070205080204" pitchFamily="50" charset="-128"/>
              <a:ea typeface="ＭＳ Ｐゴシック" panose="020B0600070205080204" pitchFamily="50" charset="-128"/>
            </a:rPr>
            <a:t>をもらう。</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③提供月の最終利用後に、「実績記録表」（紙媒体）の</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記載内容に</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誤りや不備がないか利用者に確認をもらう。</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④「実績記録表」（紙媒体）の内容を「実績記録表」（</a:t>
          </a:r>
          <a:r>
            <a:rPr kumimoji="1" lang="en-US" altLang="ja-JP" sz="1100" b="0">
              <a:latin typeface="ＭＳ Ｐゴシック" panose="020B0600070205080204" pitchFamily="50" charset="-128"/>
              <a:ea typeface="ＭＳ Ｐゴシック" panose="020B0600070205080204" pitchFamily="50" charset="-128"/>
            </a:rPr>
            <a:t>Excel</a:t>
          </a:r>
          <a:r>
            <a:rPr kumimoji="1" lang="ja-JP" altLang="en-US" sz="1100" b="0">
              <a:latin typeface="ＭＳ Ｐゴシック" panose="020B0600070205080204" pitchFamily="50" charset="-128"/>
              <a:ea typeface="ＭＳ Ｐゴシック" panose="020B0600070205080204" pitchFamily="50" charset="-128"/>
            </a:rPr>
            <a:t>）に入力する。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使用した実績記録表（紙媒体）と</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Excel</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の入力内容に相違があった</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none"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場合は不正請求となります</a:t>
          </a:r>
          <a:r>
            <a:rPr kumimoji="1" lang="ja-JP" altLang="en-US" sz="1100" b="0">
              <a:latin typeface="ＭＳ Ｐゴシック" panose="020B0600070205080204" pitchFamily="50" charset="-128"/>
              <a:ea typeface="ＭＳ Ｐゴシック" panose="020B0600070205080204" pitchFamily="50" charset="-128"/>
            </a:rPr>
            <a:t>のでご注意ください。</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⑤入力した</a:t>
          </a:r>
          <a:r>
            <a:rPr kumimoji="1" lang="en-US" altLang="ja-JP" sz="1100" b="0">
              <a:latin typeface="ＭＳ Ｐゴシック" panose="020B0600070205080204" pitchFamily="50" charset="-128"/>
              <a:ea typeface="ＭＳ Ｐゴシック" panose="020B0600070205080204" pitchFamily="50" charset="-128"/>
            </a:rPr>
            <a:t>Excel</a:t>
          </a:r>
          <a:r>
            <a:rPr kumimoji="1" lang="ja-JP" altLang="en-US" sz="1100" b="0">
              <a:latin typeface="ＭＳ Ｐゴシック" panose="020B0600070205080204" pitchFamily="50" charset="-128"/>
              <a:ea typeface="ＭＳ Ｐゴシック" panose="020B0600070205080204" pitchFamily="50" charset="-128"/>
            </a:rPr>
            <a:t>ファイルを</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電子申請システムを使ってデータで提出</a:t>
          </a:r>
          <a:r>
            <a:rPr kumimoji="1" lang="ja-JP" altLang="en-US" sz="1100" b="0">
              <a:latin typeface="ＭＳ Ｐゴシック" panose="020B0600070205080204" pitchFamily="50" charset="-128"/>
              <a:ea typeface="ＭＳ Ｐゴシック" panose="020B0600070205080204" pitchFamily="50" charset="-128"/>
            </a:rPr>
            <a:t>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④で入力した実績記録表各シートについて印刷不要です。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メール提出は不可です。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提出先は「提出先」シートをご確認ください。</a:t>
          </a:r>
        </a:p>
        <a:p>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サービス提供時に使用した利用者及びサービス提供者確認入りの</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実績記録表（紙媒体）は事業所にて</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5</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年間保管してください。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　ただし、請求内容の確認のために原本の提出を求める場合が</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　ありますので、適切に管理いただきますようお願いします。</a:t>
          </a:r>
        </a:p>
      </xdr:txBody>
    </xdr:sp>
    <xdr:clientData/>
  </xdr:twoCellAnchor>
  <xdr:twoCellAnchor editAs="oneCell">
    <xdr:from>
      <xdr:col>46</xdr:col>
      <xdr:colOff>95249</xdr:colOff>
      <xdr:row>30</xdr:row>
      <xdr:rowOff>19050</xdr:rowOff>
    </xdr:from>
    <xdr:to>
      <xdr:col>52</xdr:col>
      <xdr:colOff>400050</xdr:colOff>
      <xdr:row>36</xdr:row>
      <xdr:rowOff>190500</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srcRect l="7395" t="55996" r="58633" b="21343"/>
        <a:stretch/>
      </xdr:blipFill>
      <xdr:spPr>
        <a:xfrm>
          <a:off x="7877174" y="7324725"/>
          <a:ext cx="4419601" cy="1657350"/>
        </a:xfrm>
        <a:prstGeom prst="rect">
          <a:avLst/>
        </a:prstGeom>
        <a:ln>
          <a:solidFill>
            <a:sysClr val="windowText" lastClr="000000"/>
          </a:solidFill>
        </a:ln>
      </xdr:spPr>
    </xdr:pic>
    <xdr:clientData/>
  </xdr:twoCellAnchor>
  <xdr:twoCellAnchor>
    <xdr:from>
      <xdr:col>15</xdr:col>
      <xdr:colOff>86999</xdr:colOff>
      <xdr:row>18</xdr:row>
      <xdr:rowOff>209550</xdr:rowOff>
    </xdr:from>
    <xdr:to>
      <xdr:col>39</xdr:col>
      <xdr:colOff>76199</xdr:colOff>
      <xdr:row>21</xdr:row>
      <xdr:rowOff>42600</xdr:rowOff>
    </xdr:to>
    <xdr:sp macro="" textlink="">
      <xdr:nvSpPr>
        <xdr:cNvPr id="18" name="角丸四角形 17">
          <a:extLst>
            <a:ext uri="{FF2B5EF4-FFF2-40B4-BE49-F238E27FC236}">
              <a16:creationId xmlns:a16="http://schemas.microsoft.com/office/drawing/2014/main" id="{00000000-0008-0000-0500-000012000000}"/>
            </a:ext>
          </a:extLst>
        </xdr:cNvPr>
        <xdr:cNvSpPr/>
      </xdr:nvSpPr>
      <xdr:spPr>
        <a:xfrm>
          <a:off x="2487299" y="4543425"/>
          <a:ext cx="4104000" cy="5760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18</xdr:row>
      <xdr:rowOff>152399</xdr:rowOff>
    </xdr:from>
    <xdr:to>
      <xdr:col>14</xdr:col>
      <xdr:colOff>114301</xdr:colOff>
      <xdr:row>21</xdr:row>
      <xdr:rowOff>165449</xdr:rowOff>
    </xdr:to>
    <xdr:sp macro="" textlink="">
      <xdr:nvSpPr>
        <xdr:cNvPr id="13" name="角丸四角形吹き出し 12">
          <a:extLst>
            <a:ext uri="{FF2B5EF4-FFF2-40B4-BE49-F238E27FC236}">
              <a16:creationId xmlns:a16="http://schemas.microsoft.com/office/drawing/2014/main" id="{00000000-0008-0000-0500-00000D000000}"/>
            </a:ext>
          </a:extLst>
        </xdr:cNvPr>
        <xdr:cNvSpPr/>
      </xdr:nvSpPr>
      <xdr:spPr>
        <a:xfrm>
          <a:off x="276225" y="4486274"/>
          <a:ext cx="2066926" cy="756000"/>
        </a:xfrm>
        <a:prstGeom prst="wedgeRoundRectCallout">
          <a:avLst>
            <a:gd name="adj1" fmla="val 58462"/>
            <a:gd name="adj2" fmla="val 7737"/>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8</a:t>
          </a: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時間以上の理由について＞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8</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時間以上の場合はその理由をご記入ください。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95251</xdr:colOff>
      <xdr:row>28</xdr:row>
      <xdr:rowOff>114299</xdr:rowOff>
    </xdr:from>
    <xdr:to>
      <xdr:col>44</xdr:col>
      <xdr:colOff>19051</xdr:colOff>
      <xdr:row>31</xdr:row>
      <xdr:rowOff>127349</xdr:rowOff>
    </xdr:to>
    <xdr:sp macro="" textlink="">
      <xdr:nvSpPr>
        <xdr:cNvPr id="19" name="角丸四角形吹き出し 18">
          <a:extLst>
            <a:ext uri="{FF2B5EF4-FFF2-40B4-BE49-F238E27FC236}">
              <a16:creationId xmlns:a16="http://schemas.microsoft.com/office/drawing/2014/main" id="{00000000-0008-0000-0500-000013000000}"/>
            </a:ext>
          </a:extLst>
        </xdr:cNvPr>
        <xdr:cNvSpPr/>
      </xdr:nvSpPr>
      <xdr:spPr>
        <a:xfrm>
          <a:off x="3695701" y="6924674"/>
          <a:ext cx="3695700" cy="756000"/>
        </a:xfrm>
        <a:prstGeom prst="wedgeRoundRectCallout">
          <a:avLst>
            <a:gd name="adj1" fmla="val 47613"/>
            <a:gd name="adj2" fmla="val -108175"/>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紙媒体の実績記録表にてサービス提供の都度、</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利用者及びサービス提供者の確認（署名又は押印）</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をもらってください。</a:t>
          </a:r>
          <a:endPar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Excel</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ファイルには、</a:t>
          </a:r>
          <a:r>
            <a:rPr kumimoji="1" lang="ja-JP" altLang="en-US" sz="1000" b="0" u="sng">
              <a:solidFill>
                <a:sysClr val="windowText" lastClr="000000"/>
              </a:solidFill>
              <a:latin typeface="ＭＳ Ｐゴシック" panose="020B0600070205080204" pitchFamily="50" charset="-128"/>
              <a:ea typeface="ＭＳ Ｐゴシック" panose="020B0600070205080204" pitchFamily="50" charset="-128"/>
            </a:rPr>
            <a:t>サービス提供者名</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をご入力ください。</a:t>
          </a:r>
        </a:p>
      </xdr:txBody>
    </xdr:sp>
    <xdr:clientData/>
  </xdr:twoCellAnchor>
  <xdr:twoCellAnchor editAs="oneCell">
    <xdr:from>
      <xdr:col>46</xdr:col>
      <xdr:colOff>76200</xdr:colOff>
      <xdr:row>40</xdr:row>
      <xdr:rowOff>66675</xdr:rowOff>
    </xdr:from>
    <xdr:to>
      <xdr:col>52</xdr:col>
      <xdr:colOff>409576</xdr:colOff>
      <xdr:row>42</xdr:row>
      <xdr:rowOff>571500</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7858125" y="9848850"/>
          <a:ext cx="4448176" cy="11430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ogoform.jp/f/tt5w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E16"/>
  <sheetViews>
    <sheetView tabSelected="1" zoomScaleNormal="100" zoomScaleSheetLayoutView="100" workbookViewId="0">
      <selection activeCell="E14" sqref="E14"/>
    </sheetView>
  </sheetViews>
  <sheetFormatPr defaultRowHeight="15" customHeight="1"/>
  <cols>
    <col min="1" max="1" width="2.5" style="118" customWidth="1"/>
    <col min="2" max="2" width="37.5" style="118" customWidth="1"/>
    <col min="3" max="3" width="11.625" style="118" bestFit="1" customWidth="1"/>
    <col min="4" max="4" width="18.375" style="118" bestFit="1" customWidth="1"/>
    <col min="5" max="5" width="62.75" style="118" customWidth="1"/>
    <col min="6" max="16384" width="9" style="118"/>
  </cols>
  <sheetData>
    <row r="1" spans="1:5" ht="36.75" customHeight="1">
      <c r="A1" s="133" t="s">
        <v>325</v>
      </c>
      <c r="B1" s="133"/>
      <c r="C1" s="133"/>
      <c r="D1" s="133"/>
      <c r="E1" s="133"/>
    </row>
    <row r="2" spans="1:5" ht="15" customHeight="1">
      <c r="B2" s="118" t="s">
        <v>319</v>
      </c>
    </row>
    <row r="3" spans="1:5" ht="15" customHeight="1">
      <c r="B3" s="118" t="s">
        <v>326</v>
      </c>
    </row>
    <row r="4" spans="1:5" ht="15" customHeight="1">
      <c r="B4" s="118" t="s">
        <v>344</v>
      </c>
    </row>
    <row r="6" spans="1:5" ht="15" customHeight="1">
      <c r="B6" s="118" t="s">
        <v>339</v>
      </c>
    </row>
    <row r="7" spans="1:5" ht="15" customHeight="1">
      <c r="B7" s="118" t="s">
        <v>341</v>
      </c>
    </row>
    <row r="8" spans="1:5" ht="15" customHeight="1">
      <c r="B8" s="118" t="s">
        <v>340</v>
      </c>
    </row>
    <row r="9" spans="1:5" ht="15" customHeight="1">
      <c r="B9" s="118" t="s">
        <v>348</v>
      </c>
    </row>
    <row r="10" spans="1:5" ht="15" customHeight="1">
      <c r="B10" s="124" t="s">
        <v>342</v>
      </c>
    </row>
    <row r="12" spans="1:5" ht="18.75" customHeight="1">
      <c r="B12" s="119" t="s">
        <v>313</v>
      </c>
      <c r="C12" s="119" t="s">
        <v>346</v>
      </c>
      <c r="D12" s="119" t="s">
        <v>314</v>
      </c>
      <c r="E12" s="119" t="s">
        <v>315</v>
      </c>
    </row>
    <row r="13" spans="1:5" ht="50.25" customHeight="1">
      <c r="B13" s="129" t="s">
        <v>347</v>
      </c>
      <c r="C13" s="130" t="s">
        <v>327</v>
      </c>
      <c r="D13" s="130" t="s">
        <v>316</v>
      </c>
      <c r="E13" s="120" t="s">
        <v>343</v>
      </c>
    </row>
    <row r="14" spans="1:5" ht="31.5" customHeight="1">
      <c r="B14" s="130"/>
      <c r="C14" s="130"/>
      <c r="D14" s="130"/>
      <c r="E14" s="123" t="s">
        <v>318</v>
      </c>
    </row>
    <row r="15" spans="1:5" ht="45" customHeight="1">
      <c r="B15" s="121" t="s">
        <v>323</v>
      </c>
      <c r="C15" s="122" t="s">
        <v>328</v>
      </c>
      <c r="D15" s="122" t="s">
        <v>317</v>
      </c>
      <c r="E15" s="131" t="s">
        <v>333</v>
      </c>
    </row>
    <row r="16" spans="1:5" ht="45" customHeight="1">
      <c r="B16" s="121" t="s">
        <v>324</v>
      </c>
      <c r="C16" s="122" t="s">
        <v>328</v>
      </c>
      <c r="D16" s="122" t="s">
        <v>317</v>
      </c>
      <c r="E16" s="132"/>
    </row>
  </sheetData>
  <sheetProtection algorithmName="SHA-512" hashValue="hozASLHpk80dTWjPTkQuo+/+Q0nAwmcUGm3iriWbYCX42x3CITWSxpgDMmpkT5a4AXbAwMTOMLmLlXGpNiVOWQ==" saltValue="GcWk3yPKBfzfVbwQ35PPXQ==" spinCount="100000" sheet="1" objects="1" scenarios="1" selectLockedCells="1"/>
  <mergeCells count="5">
    <mergeCell ref="B13:B14"/>
    <mergeCell ref="D13:D14"/>
    <mergeCell ref="E15:E16"/>
    <mergeCell ref="C13:C14"/>
    <mergeCell ref="A1:E1"/>
  </mergeCells>
  <phoneticPr fontId="2"/>
  <hyperlinks>
    <hyperlink ref="E14" r:id="rId1" xr:uid="{00000000-0004-0000-0000-000000000000}"/>
  </hyperlinks>
  <pageMargins left="0.7" right="0.7" top="0.75" bottom="0.75" header="0.3" footer="0.3"/>
  <pageSetup paperSize="9" scale="9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4</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00401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00402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00403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00404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00405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00406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00407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00408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00409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00410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00411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00412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00413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00414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00415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00416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00417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00418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00419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00420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00421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00422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00423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00424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00425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00426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00427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00428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00429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00430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00431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00432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00433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00434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00435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00436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00437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00438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00439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00440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00441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00442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00443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00444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00445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00446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00447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00448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00449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00450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00451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00452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00453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00454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00455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00456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00457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00458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00459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00460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00461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00462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00463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00464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00465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00466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00467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00468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00469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00470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00471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00472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00473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00474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00475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574" priority="225">
      <formula>AND(Z13="",BA12=1)</formula>
    </cfRule>
  </conditionalFormatting>
  <conditionalFormatting sqref="J12:M12">
    <cfRule type="expression" dxfId="1573" priority="224">
      <formula>OR(F12=2,F12=3)</formula>
    </cfRule>
  </conditionalFormatting>
  <conditionalFormatting sqref="I13:P13">
    <cfRule type="expression" dxfId="1572" priority="223">
      <formula>OR(F12=2,F12=3)</formula>
    </cfRule>
  </conditionalFormatting>
  <conditionalFormatting sqref="Z15:AM15">
    <cfRule type="expression" dxfId="1571" priority="222">
      <formula>AND(Z15="",BA14=1)</formula>
    </cfRule>
  </conditionalFormatting>
  <conditionalFormatting sqref="J14:M14">
    <cfRule type="expression" dxfId="1570" priority="221">
      <formula>OR(F14=2,F14=3)</formula>
    </cfRule>
  </conditionalFormatting>
  <conditionalFormatting sqref="I15:P15">
    <cfRule type="expression" dxfId="1569" priority="220">
      <formula>OR(F14=2,F14=3)</formula>
    </cfRule>
  </conditionalFormatting>
  <conditionalFormatting sqref="Z17:AM17">
    <cfRule type="expression" dxfId="1568" priority="219">
      <formula>AND(Z17="",BA16=1)</formula>
    </cfRule>
  </conditionalFormatting>
  <conditionalFormatting sqref="J16:M16">
    <cfRule type="expression" dxfId="1567" priority="218">
      <formula>OR(F16=2,F16=3)</formula>
    </cfRule>
  </conditionalFormatting>
  <conditionalFormatting sqref="I17:P17">
    <cfRule type="expression" dxfId="1566" priority="217">
      <formula>OR(F16=2,F16=3)</formula>
    </cfRule>
  </conditionalFormatting>
  <conditionalFormatting sqref="Z19:AM19">
    <cfRule type="expression" dxfId="1565" priority="216">
      <formula>AND(Z19="",BA18=1)</formula>
    </cfRule>
  </conditionalFormatting>
  <conditionalFormatting sqref="J18:M18">
    <cfRule type="expression" dxfId="1564" priority="215">
      <formula>OR(F18=2,F18=3)</formula>
    </cfRule>
  </conditionalFormatting>
  <conditionalFormatting sqref="I19:P19">
    <cfRule type="expression" dxfId="1563" priority="214">
      <formula>OR(F18=2,F18=3)</formula>
    </cfRule>
  </conditionalFormatting>
  <conditionalFormatting sqref="Z21:AM21">
    <cfRule type="expression" dxfId="1562" priority="213">
      <formula>AND(Z21="",BA20=1)</formula>
    </cfRule>
  </conditionalFormatting>
  <conditionalFormatting sqref="J20:M20">
    <cfRule type="expression" dxfId="1561" priority="212">
      <formula>OR(F20=2,F20=3)</formula>
    </cfRule>
  </conditionalFormatting>
  <conditionalFormatting sqref="I21:P21">
    <cfRule type="expression" dxfId="1560" priority="211">
      <formula>OR(F20=2,F20=3)</formula>
    </cfRule>
  </conditionalFormatting>
  <conditionalFormatting sqref="Z23:AM23">
    <cfRule type="expression" dxfId="1559" priority="210">
      <formula>AND(Z23="",BA22=1)</formula>
    </cfRule>
  </conditionalFormatting>
  <conditionalFormatting sqref="J22:M22">
    <cfRule type="expression" dxfId="1558" priority="209">
      <formula>OR(F22=2,F22=3)</formula>
    </cfRule>
  </conditionalFormatting>
  <conditionalFormatting sqref="I23:P23">
    <cfRule type="expression" dxfId="1557" priority="208">
      <formula>OR(F22=2,F22=3)</formula>
    </cfRule>
  </conditionalFormatting>
  <conditionalFormatting sqref="Z25:AM25">
    <cfRule type="expression" dxfId="1556" priority="207">
      <formula>AND(Z25="",BA24=1)</formula>
    </cfRule>
  </conditionalFormatting>
  <conditionalFormatting sqref="J24:M24">
    <cfRule type="expression" dxfId="1555" priority="206">
      <formula>OR(F24=2,F24=3)</formula>
    </cfRule>
  </conditionalFormatting>
  <conditionalFormatting sqref="I25:P25">
    <cfRule type="expression" dxfId="1554" priority="205">
      <formula>OR(F24=2,F24=3)</formula>
    </cfRule>
  </conditionalFormatting>
  <conditionalFormatting sqref="Z27:AM27">
    <cfRule type="expression" dxfId="1553" priority="204">
      <formula>AND(Z27="",BA26=1)</formula>
    </cfRule>
  </conditionalFormatting>
  <conditionalFormatting sqref="J26:M26">
    <cfRule type="expression" dxfId="1552" priority="203">
      <formula>OR(F26=2,F26=3)</formula>
    </cfRule>
  </conditionalFormatting>
  <conditionalFormatting sqref="I27:P27">
    <cfRule type="expression" dxfId="1551" priority="202">
      <formula>OR(F26=2,F26=3)</formula>
    </cfRule>
  </conditionalFormatting>
  <conditionalFormatting sqref="Z29:AM29">
    <cfRule type="expression" dxfId="1550" priority="201">
      <formula>AND(Z29="",BA28=1)</formula>
    </cfRule>
  </conditionalFormatting>
  <conditionalFormatting sqref="J28:M28">
    <cfRule type="expression" dxfId="1549" priority="200">
      <formula>OR(F28=2,F28=3)</formula>
    </cfRule>
  </conditionalFormatting>
  <conditionalFormatting sqref="I29:P29">
    <cfRule type="expression" dxfId="1548" priority="199">
      <formula>OR(F28=2,F28=3)</formula>
    </cfRule>
  </conditionalFormatting>
  <conditionalFormatting sqref="Z31:AM31">
    <cfRule type="expression" dxfId="1547" priority="198">
      <formula>AND(Z31="",BA30=1)</formula>
    </cfRule>
  </conditionalFormatting>
  <conditionalFormatting sqref="J30:M30">
    <cfRule type="expression" dxfId="1546" priority="197">
      <formula>OR(F30=2,F30=3)</formula>
    </cfRule>
  </conditionalFormatting>
  <conditionalFormatting sqref="I31:P31">
    <cfRule type="expression" dxfId="1545" priority="196">
      <formula>OR(F30=2,F30=3)</formula>
    </cfRule>
  </conditionalFormatting>
  <conditionalFormatting sqref="Z33:AM33">
    <cfRule type="expression" dxfId="1544" priority="195">
      <formula>AND(Z33="",BA32=1)</formula>
    </cfRule>
  </conditionalFormatting>
  <conditionalFormatting sqref="J32:M32">
    <cfRule type="expression" dxfId="1543" priority="194">
      <formula>OR(F32=2,F32=3)</formula>
    </cfRule>
  </conditionalFormatting>
  <conditionalFormatting sqref="I33:P33">
    <cfRule type="expression" dxfId="1542" priority="193">
      <formula>OR(F32=2,F32=3)</formula>
    </cfRule>
  </conditionalFormatting>
  <conditionalFormatting sqref="Z35:AM35">
    <cfRule type="expression" dxfId="1541" priority="192">
      <formula>AND(Z35="",BA34=1)</formula>
    </cfRule>
  </conditionalFormatting>
  <conditionalFormatting sqref="J34:M34">
    <cfRule type="expression" dxfId="1540" priority="191">
      <formula>OR(F34=2,F34=3)</formula>
    </cfRule>
  </conditionalFormatting>
  <conditionalFormatting sqref="I35:P35">
    <cfRule type="expression" dxfId="1539" priority="190">
      <formula>OR(F34=2,F34=3)</formula>
    </cfRule>
  </conditionalFormatting>
  <conditionalFormatting sqref="Z37:AM37">
    <cfRule type="expression" dxfId="1538" priority="189">
      <formula>AND(Z37="",BA36=1)</formula>
    </cfRule>
  </conditionalFormatting>
  <conditionalFormatting sqref="J36:M36">
    <cfRule type="expression" dxfId="1537" priority="188">
      <formula>OR(F36=2,F36=3)</formula>
    </cfRule>
  </conditionalFormatting>
  <conditionalFormatting sqref="I37:P37">
    <cfRule type="expression" dxfId="1536" priority="187">
      <formula>OR(F36=2,F36=3)</formula>
    </cfRule>
  </conditionalFormatting>
  <conditionalFormatting sqref="Z39:AM39">
    <cfRule type="expression" dxfId="1535" priority="186">
      <formula>AND(Z39="",BA38=1)</formula>
    </cfRule>
  </conditionalFormatting>
  <conditionalFormatting sqref="J38:M38">
    <cfRule type="expression" dxfId="1534" priority="185">
      <formula>OR(F38=2,F38=3)</formula>
    </cfRule>
  </conditionalFormatting>
  <conditionalFormatting sqref="I39:P39">
    <cfRule type="expression" dxfId="1533" priority="184">
      <formula>OR(F38=2,F38=3)</formula>
    </cfRule>
  </conditionalFormatting>
  <conditionalFormatting sqref="Z41:AM41">
    <cfRule type="expression" dxfId="1532" priority="183">
      <formula>AND(Z41="",BA40=1)</formula>
    </cfRule>
  </conditionalFormatting>
  <conditionalFormatting sqref="J40:M40">
    <cfRule type="expression" dxfId="1531" priority="182">
      <formula>OR(F40=2,F40=3)</formula>
    </cfRule>
  </conditionalFormatting>
  <conditionalFormatting sqref="I41:P41">
    <cfRule type="expression" dxfId="1530" priority="181">
      <formula>OR(F40=2,F40=3)</formula>
    </cfRule>
  </conditionalFormatting>
  <conditionalFormatting sqref="Z185:AM185">
    <cfRule type="expression" dxfId="1529" priority="180">
      <formula>AND(Z185="",BA184=1)</formula>
    </cfRule>
  </conditionalFormatting>
  <conditionalFormatting sqref="J184:M184">
    <cfRule type="expression" dxfId="1528" priority="179">
      <formula>OR(F184=2,F184=3)</formula>
    </cfRule>
  </conditionalFormatting>
  <conditionalFormatting sqref="I185:P185">
    <cfRule type="expression" dxfId="1527" priority="178">
      <formula>OR(F184=2,F184=3)</formula>
    </cfRule>
  </conditionalFormatting>
  <conditionalFormatting sqref="Z187:AM187">
    <cfRule type="expression" dxfId="1526" priority="177">
      <formula>AND(Z187="",BA186=1)</formula>
    </cfRule>
  </conditionalFormatting>
  <conditionalFormatting sqref="J186:M186">
    <cfRule type="expression" dxfId="1525" priority="176">
      <formula>OR(F186=2,F186=3)</formula>
    </cfRule>
  </conditionalFormatting>
  <conditionalFormatting sqref="I187:P187">
    <cfRule type="expression" dxfId="1524" priority="175">
      <formula>OR(F186=2,F186=3)</formula>
    </cfRule>
  </conditionalFormatting>
  <conditionalFormatting sqref="Z189:AM189">
    <cfRule type="expression" dxfId="1523" priority="174">
      <formula>AND(Z189="",BA188=1)</formula>
    </cfRule>
  </conditionalFormatting>
  <conditionalFormatting sqref="J188:M188">
    <cfRule type="expression" dxfId="1522" priority="173">
      <formula>OR(F188=2,F188=3)</formula>
    </cfRule>
  </conditionalFormatting>
  <conditionalFormatting sqref="I189:P189">
    <cfRule type="expression" dxfId="1521" priority="172">
      <formula>OR(F188=2,F188=3)</formula>
    </cfRule>
  </conditionalFormatting>
  <conditionalFormatting sqref="Z191:AM191">
    <cfRule type="expression" dxfId="1520" priority="171">
      <formula>AND(Z191="",BA190=1)</formula>
    </cfRule>
  </conditionalFormatting>
  <conditionalFormatting sqref="J190:M190">
    <cfRule type="expression" dxfId="1519" priority="170">
      <formula>OR(F190=2,F190=3)</formula>
    </cfRule>
  </conditionalFormatting>
  <conditionalFormatting sqref="I191:P191">
    <cfRule type="expression" dxfId="1518" priority="169">
      <formula>OR(F190=2,F190=3)</formula>
    </cfRule>
  </conditionalFormatting>
  <conditionalFormatting sqref="Z193:AM193">
    <cfRule type="expression" dxfId="1517" priority="168">
      <formula>AND(Z193="",BA192=1)</formula>
    </cfRule>
  </conditionalFormatting>
  <conditionalFormatting sqref="J192:M192">
    <cfRule type="expression" dxfId="1516" priority="167">
      <formula>OR(F192=2,F192=3)</formula>
    </cfRule>
  </conditionalFormatting>
  <conditionalFormatting sqref="I193:P193">
    <cfRule type="expression" dxfId="1515" priority="166">
      <formula>OR(F192=2,F192=3)</formula>
    </cfRule>
  </conditionalFormatting>
  <conditionalFormatting sqref="Z195:AM195">
    <cfRule type="expression" dxfId="1514" priority="165">
      <formula>AND(Z195="",BA194=1)</formula>
    </cfRule>
  </conditionalFormatting>
  <conditionalFormatting sqref="J194:M194">
    <cfRule type="expression" dxfId="1513" priority="164">
      <formula>OR(F194=2,F194=3)</formula>
    </cfRule>
  </conditionalFormatting>
  <conditionalFormatting sqref="I195:P195">
    <cfRule type="expression" dxfId="1512" priority="163">
      <formula>OR(F194=2,F194=3)</formula>
    </cfRule>
  </conditionalFormatting>
  <conditionalFormatting sqref="Z197:AM197">
    <cfRule type="expression" dxfId="1511" priority="162">
      <formula>AND(Z197="",BA196=1)</formula>
    </cfRule>
  </conditionalFormatting>
  <conditionalFormatting sqref="J196:M196">
    <cfRule type="expression" dxfId="1510" priority="161">
      <formula>OR(F196=2,F196=3)</formula>
    </cfRule>
  </conditionalFormatting>
  <conditionalFormatting sqref="I197:P197">
    <cfRule type="expression" dxfId="1509" priority="160">
      <formula>OR(F196=2,F196=3)</formula>
    </cfRule>
  </conditionalFormatting>
  <conditionalFormatting sqref="Z199:AM199">
    <cfRule type="expression" dxfId="1508" priority="159">
      <formula>AND(Z199="",BA198=1)</formula>
    </cfRule>
  </conditionalFormatting>
  <conditionalFormatting sqref="J198:M198">
    <cfRule type="expression" dxfId="1507" priority="158">
      <formula>OR(F198=2,F198=3)</formula>
    </cfRule>
  </conditionalFormatting>
  <conditionalFormatting sqref="I199:P199">
    <cfRule type="expression" dxfId="1506" priority="157">
      <formula>OR(F198=2,F198=3)</formula>
    </cfRule>
  </conditionalFormatting>
  <conditionalFormatting sqref="Z201:AM201">
    <cfRule type="expression" dxfId="1505" priority="156">
      <formula>AND(Z201="",BA200=1)</formula>
    </cfRule>
  </conditionalFormatting>
  <conditionalFormatting sqref="J200:M200">
    <cfRule type="expression" dxfId="1504" priority="155">
      <formula>OR(F200=2,F200=3)</formula>
    </cfRule>
  </conditionalFormatting>
  <conditionalFormatting sqref="I201:P201">
    <cfRule type="expression" dxfId="1503" priority="154">
      <formula>OR(F200=2,F200=3)</formula>
    </cfRule>
  </conditionalFormatting>
  <conditionalFormatting sqref="Z203:AM203">
    <cfRule type="expression" dxfId="1502" priority="153">
      <formula>AND(Z203="",BA202=1)</formula>
    </cfRule>
  </conditionalFormatting>
  <conditionalFormatting sqref="J202:M202">
    <cfRule type="expression" dxfId="1501" priority="152">
      <formula>OR(F202=2,F202=3)</formula>
    </cfRule>
  </conditionalFormatting>
  <conditionalFormatting sqref="I203:P203">
    <cfRule type="expression" dxfId="1500" priority="151">
      <formula>OR(F202=2,F202=3)</formula>
    </cfRule>
  </conditionalFormatting>
  <conditionalFormatting sqref="Z205:AM205">
    <cfRule type="expression" dxfId="1499" priority="150">
      <formula>AND(Z205="",BA204=1)</formula>
    </cfRule>
  </conditionalFormatting>
  <conditionalFormatting sqref="J204:M204">
    <cfRule type="expression" dxfId="1498" priority="149">
      <formula>OR(F204=2,F204=3)</formula>
    </cfRule>
  </conditionalFormatting>
  <conditionalFormatting sqref="I205:P205">
    <cfRule type="expression" dxfId="1497" priority="148">
      <formula>OR(F204=2,F204=3)</formula>
    </cfRule>
  </conditionalFormatting>
  <conditionalFormatting sqref="Z207:AM207">
    <cfRule type="expression" dxfId="1496" priority="147">
      <formula>AND(Z207="",BA206=1)</formula>
    </cfRule>
  </conditionalFormatting>
  <conditionalFormatting sqref="J206:M206">
    <cfRule type="expression" dxfId="1495" priority="146">
      <formula>OR(F206=2,F206=3)</formula>
    </cfRule>
  </conditionalFormatting>
  <conditionalFormatting sqref="I207:P207">
    <cfRule type="expression" dxfId="1494" priority="145">
      <formula>OR(F206=2,F206=3)</formula>
    </cfRule>
  </conditionalFormatting>
  <conditionalFormatting sqref="Z209:AM209">
    <cfRule type="expression" dxfId="1493" priority="144">
      <formula>AND(Z209="",BA208=1)</formula>
    </cfRule>
  </conditionalFormatting>
  <conditionalFormatting sqref="J208:M208">
    <cfRule type="expression" dxfId="1492" priority="143">
      <formula>OR(F208=2,F208=3)</formula>
    </cfRule>
  </conditionalFormatting>
  <conditionalFormatting sqref="I209:P209">
    <cfRule type="expression" dxfId="1491" priority="142">
      <formula>OR(F208=2,F208=3)</formula>
    </cfRule>
  </conditionalFormatting>
  <conditionalFormatting sqref="Z211:AM211">
    <cfRule type="expression" dxfId="1490" priority="141">
      <formula>AND(Z211="",BA210=1)</formula>
    </cfRule>
  </conditionalFormatting>
  <conditionalFormatting sqref="J210:M210">
    <cfRule type="expression" dxfId="1489" priority="140">
      <formula>OR(F210=2,F210=3)</formula>
    </cfRule>
  </conditionalFormatting>
  <conditionalFormatting sqref="I211:P211">
    <cfRule type="expression" dxfId="1488" priority="139">
      <formula>OR(F210=2,F210=3)</formula>
    </cfRule>
  </conditionalFormatting>
  <conditionalFormatting sqref="Z213:AM213">
    <cfRule type="expression" dxfId="1487" priority="138">
      <formula>AND(Z213="",BA212=1)</formula>
    </cfRule>
  </conditionalFormatting>
  <conditionalFormatting sqref="J212:M212">
    <cfRule type="expression" dxfId="1486" priority="137">
      <formula>OR(F212=2,F212=3)</formula>
    </cfRule>
  </conditionalFormatting>
  <conditionalFormatting sqref="I213:P213">
    <cfRule type="expression" dxfId="1485" priority="136">
      <formula>OR(F212=2,F212=3)</formula>
    </cfRule>
  </conditionalFormatting>
  <conditionalFormatting sqref="Z99:AM99">
    <cfRule type="expression" dxfId="1484" priority="135">
      <formula>AND(Z99="",BA98=1)</formula>
    </cfRule>
  </conditionalFormatting>
  <conditionalFormatting sqref="J98:M98">
    <cfRule type="expression" dxfId="1483" priority="134">
      <formula>OR(F98=2,F98=3)</formula>
    </cfRule>
  </conditionalFormatting>
  <conditionalFormatting sqref="I99:P99">
    <cfRule type="expression" dxfId="1482" priority="133">
      <formula>OR(F98=2,F98=3)</formula>
    </cfRule>
  </conditionalFormatting>
  <conditionalFormatting sqref="Z101:AM101">
    <cfRule type="expression" dxfId="1481" priority="132">
      <formula>AND(Z101="",BA100=1)</formula>
    </cfRule>
  </conditionalFormatting>
  <conditionalFormatting sqref="J100:M100">
    <cfRule type="expression" dxfId="1480" priority="131">
      <formula>OR(F100=2,F100=3)</formula>
    </cfRule>
  </conditionalFormatting>
  <conditionalFormatting sqref="I101:P101">
    <cfRule type="expression" dxfId="1479" priority="130">
      <formula>OR(F100=2,F100=3)</formula>
    </cfRule>
  </conditionalFormatting>
  <conditionalFormatting sqref="Z103:AM103">
    <cfRule type="expression" dxfId="1478" priority="129">
      <formula>AND(Z103="",BA102=1)</formula>
    </cfRule>
  </conditionalFormatting>
  <conditionalFormatting sqref="J102:M102">
    <cfRule type="expression" dxfId="1477" priority="128">
      <formula>OR(F102=2,F102=3)</formula>
    </cfRule>
  </conditionalFormatting>
  <conditionalFormatting sqref="I103:P103">
    <cfRule type="expression" dxfId="1476" priority="127">
      <formula>OR(F102=2,F102=3)</formula>
    </cfRule>
  </conditionalFormatting>
  <conditionalFormatting sqref="Z105:AM105">
    <cfRule type="expression" dxfId="1475" priority="126">
      <formula>AND(Z105="",BA104=1)</formula>
    </cfRule>
  </conditionalFormatting>
  <conditionalFormatting sqref="J104:M104">
    <cfRule type="expression" dxfId="1474" priority="125">
      <formula>OR(F104=2,F104=3)</formula>
    </cfRule>
  </conditionalFormatting>
  <conditionalFormatting sqref="I105:P105">
    <cfRule type="expression" dxfId="1473" priority="124">
      <formula>OR(F104=2,F104=3)</formula>
    </cfRule>
  </conditionalFormatting>
  <conditionalFormatting sqref="Z107:AM107">
    <cfRule type="expression" dxfId="1472" priority="123">
      <formula>AND(Z107="",BA106=1)</formula>
    </cfRule>
  </conditionalFormatting>
  <conditionalFormatting sqref="J106:M106">
    <cfRule type="expression" dxfId="1471" priority="122">
      <formula>OR(F106=2,F106=3)</formula>
    </cfRule>
  </conditionalFormatting>
  <conditionalFormatting sqref="I107:P107">
    <cfRule type="expression" dxfId="1470" priority="121">
      <formula>OR(F106=2,F106=3)</formula>
    </cfRule>
  </conditionalFormatting>
  <conditionalFormatting sqref="Z109:AM109">
    <cfRule type="expression" dxfId="1469" priority="120">
      <formula>AND(Z109="",BA108=1)</formula>
    </cfRule>
  </conditionalFormatting>
  <conditionalFormatting sqref="J108:M108">
    <cfRule type="expression" dxfId="1468" priority="119">
      <formula>OR(F108=2,F108=3)</formula>
    </cfRule>
  </conditionalFormatting>
  <conditionalFormatting sqref="I109:P109">
    <cfRule type="expression" dxfId="1467" priority="118">
      <formula>OR(F108=2,F108=3)</formula>
    </cfRule>
  </conditionalFormatting>
  <conditionalFormatting sqref="Z111:AM111">
    <cfRule type="expression" dxfId="1466" priority="117">
      <formula>AND(Z111="",BA110=1)</formula>
    </cfRule>
  </conditionalFormatting>
  <conditionalFormatting sqref="J110:M110">
    <cfRule type="expression" dxfId="1465" priority="116">
      <formula>OR(F110=2,F110=3)</formula>
    </cfRule>
  </conditionalFormatting>
  <conditionalFormatting sqref="I111:P111">
    <cfRule type="expression" dxfId="1464" priority="115">
      <formula>OR(F110=2,F110=3)</formula>
    </cfRule>
  </conditionalFormatting>
  <conditionalFormatting sqref="Z113:AM113">
    <cfRule type="expression" dxfId="1463" priority="114">
      <formula>AND(Z113="",BA112=1)</formula>
    </cfRule>
  </conditionalFormatting>
  <conditionalFormatting sqref="J112:M112">
    <cfRule type="expression" dxfId="1462" priority="113">
      <formula>OR(F112=2,F112=3)</formula>
    </cfRule>
  </conditionalFormatting>
  <conditionalFormatting sqref="I113:P113">
    <cfRule type="expression" dxfId="1461" priority="112">
      <formula>OR(F112=2,F112=3)</formula>
    </cfRule>
  </conditionalFormatting>
  <conditionalFormatting sqref="Z115:AM115">
    <cfRule type="expression" dxfId="1460" priority="111">
      <formula>AND(Z115="",BA114=1)</formula>
    </cfRule>
  </conditionalFormatting>
  <conditionalFormatting sqref="J114:M114">
    <cfRule type="expression" dxfId="1459" priority="110">
      <formula>OR(F114=2,F114=3)</formula>
    </cfRule>
  </conditionalFormatting>
  <conditionalFormatting sqref="I115:P115">
    <cfRule type="expression" dxfId="1458" priority="109">
      <formula>OR(F114=2,F114=3)</formula>
    </cfRule>
  </conditionalFormatting>
  <conditionalFormatting sqref="Z117:AM117">
    <cfRule type="expression" dxfId="1457" priority="108">
      <formula>AND(Z117="",BA116=1)</formula>
    </cfRule>
  </conditionalFormatting>
  <conditionalFormatting sqref="J116:M116">
    <cfRule type="expression" dxfId="1456" priority="107">
      <formula>OR(F116=2,F116=3)</formula>
    </cfRule>
  </conditionalFormatting>
  <conditionalFormatting sqref="I117:P117">
    <cfRule type="expression" dxfId="1455" priority="106">
      <formula>OR(F116=2,F116=3)</formula>
    </cfRule>
  </conditionalFormatting>
  <conditionalFormatting sqref="Z119:AM119">
    <cfRule type="expression" dxfId="1454" priority="105">
      <formula>AND(Z119="",BA118=1)</formula>
    </cfRule>
  </conditionalFormatting>
  <conditionalFormatting sqref="J118:M118">
    <cfRule type="expression" dxfId="1453" priority="104">
      <formula>OR(F118=2,F118=3)</formula>
    </cfRule>
  </conditionalFormatting>
  <conditionalFormatting sqref="I119:P119">
    <cfRule type="expression" dxfId="1452" priority="103">
      <formula>OR(F118=2,F118=3)</formula>
    </cfRule>
  </conditionalFormatting>
  <conditionalFormatting sqref="Z121:AM121">
    <cfRule type="expression" dxfId="1451" priority="102">
      <formula>AND(Z121="",BA120=1)</formula>
    </cfRule>
  </conditionalFormatting>
  <conditionalFormatting sqref="J120:M120">
    <cfRule type="expression" dxfId="1450" priority="101">
      <formula>OR(F120=2,F120=3)</formula>
    </cfRule>
  </conditionalFormatting>
  <conditionalFormatting sqref="I121:P121">
    <cfRule type="expression" dxfId="1449" priority="100">
      <formula>OR(F120=2,F120=3)</formula>
    </cfRule>
  </conditionalFormatting>
  <conditionalFormatting sqref="Z123:AM123">
    <cfRule type="expression" dxfId="1448" priority="99">
      <formula>AND(Z123="",BA122=1)</formula>
    </cfRule>
  </conditionalFormatting>
  <conditionalFormatting sqref="J122:M122">
    <cfRule type="expression" dxfId="1447" priority="98">
      <formula>OR(F122=2,F122=3)</formula>
    </cfRule>
  </conditionalFormatting>
  <conditionalFormatting sqref="I123:P123">
    <cfRule type="expression" dxfId="1446" priority="97">
      <formula>OR(F122=2,F122=3)</formula>
    </cfRule>
  </conditionalFormatting>
  <conditionalFormatting sqref="Z125:AM125">
    <cfRule type="expression" dxfId="1445" priority="96">
      <formula>AND(Z125="",BA124=1)</formula>
    </cfRule>
  </conditionalFormatting>
  <conditionalFormatting sqref="J124:M124">
    <cfRule type="expression" dxfId="1444" priority="95">
      <formula>OR(F124=2,F124=3)</formula>
    </cfRule>
  </conditionalFormatting>
  <conditionalFormatting sqref="I125:P125">
    <cfRule type="expression" dxfId="1443" priority="94">
      <formula>OR(F124=2,F124=3)</formula>
    </cfRule>
  </conditionalFormatting>
  <conditionalFormatting sqref="Z127:AM127">
    <cfRule type="expression" dxfId="1442" priority="93">
      <formula>AND(Z127="",BA126=1)</formula>
    </cfRule>
  </conditionalFormatting>
  <conditionalFormatting sqref="J126:M126">
    <cfRule type="expression" dxfId="1441" priority="92">
      <formula>OR(F126=2,F126=3)</formula>
    </cfRule>
  </conditionalFormatting>
  <conditionalFormatting sqref="I127:P127">
    <cfRule type="expression" dxfId="1440" priority="91">
      <formula>OR(F126=2,F126=3)</formula>
    </cfRule>
  </conditionalFormatting>
  <conditionalFormatting sqref="Z142:AM142">
    <cfRule type="expression" dxfId="1439" priority="90">
      <formula>AND(Z142="",BA141=1)</formula>
    </cfRule>
  </conditionalFormatting>
  <conditionalFormatting sqref="J141:M141">
    <cfRule type="expression" dxfId="1438" priority="89">
      <formula>OR(F141=2,F141=3)</formula>
    </cfRule>
  </conditionalFormatting>
  <conditionalFormatting sqref="I142:P142">
    <cfRule type="expression" dxfId="1437" priority="88">
      <formula>OR(F141=2,F141=3)</formula>
    </cfRule>
  </conditionalFormatting>
  <conditionalFormatting sqref="Z144:AM144">
    <cfRule type="expression" dxfId="1436" priority="87">
      <formula>AND(Z144="",BA143=1)</formula>
    </cfRule>
  </conditionalFormatting>
  <conditionalFormatting sqref="J143:M143">
    <cfRule type="expression" dxfId="1435" priority="86">
      <formula>OR(F143=2,F143=3)</formula>
    </cfRule>
  </conditionalFormatting>
  <conditionalFormatting sqref="I144:P144">
    <cfRule type="expression" dxfId="1434" priority="85">
      <formula>OR(F143=2,F143=3)</formula>
    </cfRule>
  </conditionalFormatting>
  <conditionalFormatting sqref="Z146:AM146">
    <cfRule type="expression" dxfId="1433" priority="84">
      <formula>AND(Z146="",BA145=1)</formula>
    </cfRule>
  </conditionalFormatting>
  <conditionalFormatting sqref="J145:M145">
    <cfRule type="expression" dxfId="1432" priority="83">
      <formula>OR(F145=2,F145=3)</formula>
    </cfRule>
  </conditionalFormatting>
  <conditionalFormatting sqref="I146:P146">
    <cfRule type="expression" dxfId="1431" priority="82">
      <formula>OR(F145=2,F145=3)</formula>
    </cfRule>
  </conditionalFormatting>
  <conditionalFormatting sqref="Z148:AM148">
    <cfRule type="expression" dxfId="1430" priority="81">
      <formula>AND(Z148="",BA147=1)</formula>
    </cfRule>
  </conditionalFormatting>
  <conditionalFormatting sqref="J147:M147">
    <cfRule type="expression" dxfId="1429" priority="80">
      <formula>OR(F147=2,F147=3)</formula>
    </cfRule>
  </conditionalFormatting>
  <conditionalFormatting sqref="I148:P148">
    <cfRule type="expression" dxfId="1428" priority="79">
      <formula>OR(F147=2,F147=3)</formula>
    </cfRule>
  </conditionalFormatting>
  <conditionalFormatting sqref="Z150:AM150">
    <cfRule type="expression" dxfId="1427" priority="78">
      <formula>AND(Z150="",BA149=1)</formula>
    </cfRule>
  </conditionalFormatting>
  <conditionalFormatting sqref="J149:M149">
    <cfRule type="expression" dxfId="1426" priority="77">
      <formula>OR(F149=2,F149=3)</formula>
    </cfRule>
  </conditionalFormatting>
  <conditionalFormatting sqref="I150:P150">
    <cfRule type="expression" dxfId="1425" priority="76">
      <formula>OR(F149=2,F149=3)</formula>
    </cfRule>
  </conditionalFormatting>
  <conditionalFormatting sqref="Z152:AM152">
    <cfRule type="expression" dxfId="1424" priority="75">
      <formula>AND(Z152="",BA151=1)</formula>
    </cfRule>
  </conditionalFormatting>
  <conditionalFormatting sqref="J151:M151">
    <cfRule type="expression" dxfId="1423" priority="74">
      <formula>OR(F151=2,F151=3)</formula>
    </cfRule>
  </conditionalFormatting>
  <conditionalFormatting sqref="I152:P152">
    <cfRule type="expression" dxfId="1422" priority="73">
      <formula>OR(F151=2,F151=3)</formula>
    </cfRule>
  </conditionalFormatting>
  <conditionalFormatting sqref="Z154:AM154">
    <cfRule type="expression" dxfId="1421" priority="72">
      <formula>AND(Z154="",BA153=1)</formula>
    </cfRule>
  </conditionalFormatting>
  <conditionalFormatting sqref="J153:M153">
    <cfRule type="expression" dxfId="1420" priority="71">
      <formula>OR(F153=2,F153=3)</formula>
    </cfRule>
  </conditionalFormatting>
  <conditionalFormatting sqref="I154:P154">
    <cfRule type="expression" dxfId="1419" priority="70">
      <formula>OR(F153=2,F153=3)</formula>
    </cfRule>
  </conditionalFormatting>
  <conditionalFormatting sqref="Z156:AM156">
    <cfRule type="expression" dxfId="1418" priority="69">
      <formula>AND(Z156="",BA155=1)</formula>
    </cfRule>
  </conditionalFormatting>
  <conditionalFormatting sqref="J155:M155">
    <cfRule type="expression" dxfId="1417" priority="68">
      <formula>OR(F155=2,F155=3)</formula>
    </cfRule>
  </conditionalFormatting>
  <conditionalFormatting sqref="I156:P156">
    <cfRule type="expression" dxfId="1416" priority="67">
      <formula>OR(F155=2,F155=3)</formula>
    </cfRule>
  </conditionalFormatting>
  <conditionalFormatting sqref="Z158:AM158">
    <cfRule type="expression" dxfId="1415" priority="66">
      <formula>AND(Z158="",BA157=1)</formula>
    </cfRule>
  </conditionalFormatting>
  <conditionalFormatting sqref="J157:M157">
    <cfRule type="expression" dxfId="1414" priority="65">
      <formula>OR(F157=2,F157=3)</formula>
    </cfRule>
  </conditionalFormatting>
  <conditionalFormatting sqref="I158:P158">
    <cfRule type="expression" dxfId="1413" priority="64">
      <formula>OR(F157=2,F157=3)</formula>
    </cfRule>
  </conditionalFormatting>
  <conditionalFormatting sqref="Z160:AM160">
    <cfRule type="expression" dxfId="1412" priority="63">
      <formula>AND(Z160="",BA159=1)</formula>
    </cfRule>
  </conditionalFormatting>
  <conditionalFormatting sqref="J159:M159">
    <cfRule type="expression" dxfId="1411" priority="62">
      <formula>OR(F159=2,F159=3)</formula>
    </cfRule>
  </conditionalFormatting>
  <conditionalFormatting sqref="I160:P160">
    <cfRule type="expression" dxfId="1410" priority="61">
      <formula>OR(F159=2,F159=3)</formula>
    </cfRule>
  </conditionalFormatting>
  <conditionalFormatting sqref="Z162:AM162">
    <cfRule type="expression" dxfId="1409" priority="60">
      <formula>AND(Z162="",BA161=1)</formula>
    </cfRule>
  </conditionalFormatting>
  <conditionalFormatting sqref="J161:M161">
    <cfRule type="expression" dxfId="1408" priority="59">
      <formula>OR(F161=2,F161=3)</formula>
    </cfRule>
  </conditionalFormatting>
  <conditionalFormatting sqref="I162:P162">
    <cfRule type="expression" dxfId="1407" priority="58">
      <formula>OR(F161=2,F161=3)</formula>
    </cfRule>
  </conditionalFormatting>
  <conditionalFormatting sqref="Z164:AM164">
    <cfRule type="expression" dxfId="1406" priority="57">
      <formula>AND(Z164="",BA163=1)</formula>
    </cfRule>
  </conditionalFormatting>
  <conditionalFormatting sqref="J163:M163">
    <cfRule type="expression" dxfId="1405" priority="56">
      <formula>OR(F163=2,F163=3)</formula>
    </cfRule>
  </conditionalFormatting>
  <conditionalFormatting sqref="I164:P164">
    <cfRule type="expression" dxfId="1404" priority="55">
      <formula>OR(F163=2,F163=3)</formula>
    </cfRule>
  </conditionalFormatting>
  <conditionalFormatting sqref="Z166:AM166">
    <cfRule type="expression" dxfId="1403" priority="54">
      <formula>AND(Z166="",BA165=1)</formula>
    </cfRule>
  </conditionalFormatting>
  <conditionalFormatting sqref="J165:M165">
    <cfRule type="expression" dxfId="1402" priority="53">
      <formula>OR(F165=2,F165=3)</formula>
    </cfRule>
  </conditionalFormatting>
  <conditionalFormatting sqref="I166:P166">
    <cfRule type="expression" dxfId="1401" priority="52">
      <formula>OR(F165=2,F165=3)</formula>
    </cfRule>
  </conditionalFormatting>
  <conditionalFormatting sqref="Z168:AM168">
    <cfRule type="expression" dxfId="1400" priority="51">
      <formula>AND(Z168="",BA167=1)</formula>
    </cfRule>
  </conditionalFormatting>
  <conditionalFormatting sqref="J167:M167">
    <cfRule type="expression" dxfId="1399" priority="50">
      <formula>OR(F167=2,F167=3)</formula>
    </cfRule>
  </conditionalFormatting>
  <conditionalFormatting sqref="I168:P168">
    <cfRule type="expression" dxfId="1398" priority="49">
      <formula>OR(F167=2,F167=3)</formula>
    </cfRule>
  </conditionalFormatting>
  <conditionalFormatting sqref="Z170:AM170">
    <cfRule type="expression" dxfId="1397" priority="48">
      <formula>AND(Z170="",BA169=1)</formula>
    </cfRule>
  </conditionalFormatting>
  <conditionalFormatting sqref="J169:M169">
    <cfRule type="expression" dxfId="1396" priority="47">
      <formula>OR(F169=2,F169=3)</formula>
    </cfRule>
  </conditionalFormatting>
  <conditionalFormatting sqref="I170:P170">
    <cfRule type="expression" dxfId="1395" priority="46">
      <formula>OR(F169=2,F169=3)</formula>
    </cfRule>
  </conditionalFormatting>
  <conditionalFormatting sqref="Z56:AM56">
    <cfRule type="expression" dxfId="1394" priority="45">
      <formula>AND(Z56="",BA55=1)</formula>
    </cfRule>
  </conditionalFormatting>
  <conditionalFormatting sqref="J55:M55">
    <cfRule type="expression" dxfId="1393" priority="44">
      <formula>OR(F55=2,F55=3)</formula>
    </cfRule>
  </conditionalFormatting>
  <conditionalFormatting sqref="I56:P56">
    <cfRule type="expression" dxfId="1392" priority="43">
      <formula>OR(F55=2,F55=3)</formula>
    </cfRule>
  </conditionalFormatting>
  <conditionalFormatting sqref="Z58:AM58">
    <cfRule type="expression" dxfId="1391" priority="42">
      <formula>AND(Z58="",BA57=1)</formula>
    </cfRule>
  </conditionalFormatting>
  <conditionalFormatting sqref="J57:M57">
    <cfRule type="expression" dxfId="1390" priority="41">
      <formula>OR(F57=2,F57=3)</formula>
    </cfRule>
  </conditionalFormatting>
  <conditionalFormatting sqref="I58:P58">
    <cfRule type="expression" dxfId="1389" priority="40">
      <formula>OR(F57=2,F57=3)</formula>
    </cfRule>
  </conditionalFormatting>
  <conditionalFormatting sqref="Z60:AM60">
    <cfRule type="expression" dxfId="1388" priority="39">
      <formula>AND(Z60="",BA59=1)</formula>
    </cfRule>
  </conditionalFormatting>
  <conditionalFormatting sqref="J59:M59">
    <cfRule type="expression" dxfId="1387" priority="38">
      <formula>OR(F59=2,F59=3)</formula>
    </cfRule>
  </conditionalFormatting>
  <conditionalFormatting sqref="I60:P60">
    <cfRule type="expression" dxfId="1386" priority="37">
      <formula>OR(F59=2,F59=3)</formula>
    </cfRule>
  </conditionalFormatting>
  <conditionalFormatting sqref="Z62:AM62">
    <cfRule type="expression" dxfId="1385" priority="36">
      <formula>AND(Z62="",BA61=1)</formula>
    </cfRule>
  </conditionalFormatting>
  <conditionalFormatting sqref="J61:M61">
    <cfRule type="expression" dxfId="1384" priority="35">
      <formula>OR(F61=2,F61=3)</formula>
    </cfRule>
  </conditionalFormatting>
  <conditionalFormatting sqref="I62:P62">
    <cfRule type="expression" dxfId="1383" priority="34">
      <formula>OR(F61=2,F61=3)</formula>
    </cfRule>
  </conditionalFormatting>
  <conditionalFormatting sqref="Z64:AM64">
    <cfRule type="expression" dxfId="1382" priority="33">
      <formula>AND(Z64="",BA63=1)</formula>
    </cfRule>
  </conditionalFormatting>
  <conditionalFormatting sqref="J63:M63">
    <cfRule type="expression" dxfId="1381" priority="32">
      <formula>OR(F63=2,F63=3)</formula>
    </cfRule>
  </conditionalFormatting>
  <conditionalFormatting sqref="I64:P64">
    <cfRule type="expression" dxfId="1380" priority="31">
      <formula>OR(F63=2,F63=3)</formula>
    </cfRule>
  </conditionalFormatting>
  <conditionalFormatting sqref="Z66:AM66">
    <cfRule type="expression" dxfId="1379" priority="30">
      <formula>AND(Z66="",BA65=1)</formula>
    </cfRule>
  </conditionalFormatting>
  <conditionalFormatting sqref="J65:M65">
    <cfRule type="expression" dxfId="1378" priority="29">
      <formula>OR(F65=2,F65=3)</formula>
    </cfRule>
  </conditionalFormatting>
  <conditionalFormatting sqref="I66:P66">
    <cfRule type="expression" dxfId="1377" priority="28">
      <formula>OR(F65=2,F65=3)</formula>
    </cfRule>
  </conditionalFormatting>
  <conditionalFormatting sqref="Z68:AM68">
    <cfRule type="expression" dxfId="1376" priority="27">
      <formula>AND(Z68="",BA67=1)</formula>
    </cfRule>
  </conditionalFormatting>
  <conditionalFormatting sqref="J67:M67">
    <cfRule type="expression" dxfId="1375" priority="26">
      <formula>OR(F67=2,F67=3)</formula>
    </cfRule>
  </conditionalFormatting>
  <conditionalFormatting sqref="I68:P68">
    <cfRule type="expression" dxfId="1374" priority="25">
      <formula>OR(F67=2,F67=3)</formula>
    </cfRule>
  </conditionalFormatting>
  <conditionalFormatting sqref="Z70:AM70">
    <cfRule type="expression" dxfId="1373" priority="24">
      <formula>AND(Z70="",BA69=1)</formula>
    </cfRule>
  </conditionalFormatting>
  <conditionalFormatting sqref="J69:M69">
    <cfRule type="expression" dxfId="1372" priority="23">
      <formula>OR(F69=2,F69=3)</formula>
    </cfRule>
  </conditionalFormatting>
  <conditionalFormatting sqref="I70:P70">
    <cfRule type="expression" dxfId="1371" priority="22">
      <formula>OR(F69=2,F69=3)</formula>
    </cfRule>
  </conditionalFormatting>
  <conditionalFormatting sqref="Z72:AM72">
    <cfRule type="expression" dxfId="1370" priority="21">
      <formula>AND(Z72="",BA71=1)</formula>
    </cfRule>
  </conditionalFormatting>
  <conditionalFormatting sqref="J71:M71">
    <cfRule type="expression" dxfId="1369" priority="20">
      <formula>OR(F71=2,F71=3)</formula>
    </cfRule>
  </conditionalFormatting>
  <conditionalFormatting sqref="I72:P72">
    <cfRule type="expression" dxfId="1368" priority="19">
      <formula>OR(F71=2,F71=3)</formula>
    </cfRule>
  </conditionalFormatting>
  <conditionalFormatting sqref="Z74:AM74">
    <cfRule type="expression" dxfId="1367" priority="18">
      <formula>AND(Z74="",BA73=1)</formula>
    </cfRule>
  </conditionalFormatting>
  <conditionalFormatting sqref="J73:M73">
    <cfRule type="expression" dxfId="1366" priority="17">
      <formula>OR(F73=2,F73=3)</formula>
    </cfRule>
  </conditionalFormatting>
  <conditionalFormatting sqref="I74:P74">
    <cfRule type="expression" dxfId="1365" priority="16">
      <formula>OR(F73=2,F73=3)</formula>
    </cfRule>
  </conditionalFormatting>
  <conditionalFormatting sqref="Z76:AM76">
    <cfRule type="expression" dxfId="1364" priority="15">
      <formula>AND(Z76="",BA75=1)</formula>
    </cfRule>
  </conditionalFormatting>
  <conditionalFormatting sqref="J75:M75">
    <cfRule type="expression" dxfId="1363" priority="14">
      <formula>OR(F75=2,F75=3)</formula>
    </cfRule>
  </conditionalFormatting>
  <conditionalFormatting sqref="I76:P76">
    <cfRule type="expression" dxfId="1362" priority="13">
      <formula>OR(F75=2,F75=3)</formula>
    </cfRule>
  </conditionalFormatting>
  <conditionalFormatting sqref="Z78:AM78">
    <cfRule type="expression" dxfId="1361" priority="12">
      <formula>AND(Z78="",BA77=1)</formula>
    </cfRule>
  </conditionalFormatting>
  <conditionalFormatting sqref="J77:M77">
    <cfRule type="expression" dxfId="1360" priority="11">
      <formula>OR(F77=2,F77=3)</formula>
    </cfRule>
  </conditionalFormatting>
  <conditionalFormatting sqref="I78:P78">
    <cfRule type="expression" dxfId="1359" priority="10">
      <formula>OR(F77=2,F77=3)</formula>
    </cfRule>
  </conditionalFormatting>
  <conditionalFormatting sqref="Z80:AM80">
    <cfRule type="expression" dxfId="1358" priority="9">
      <formula>AND(Z80="",BA79=1)</formula>
    </cfRule>
  </conditionalFormatting>
  <conditionalFormatting sqref="J79:M79">
    <cfRule type="expression" dxfId="1357" priority="8">
      <formula>OR(F79=2,F79=3)</formula>
    </cfRule>
  </conditionalFormatting>
  <conditionalFormatting sqref="I80:P80">
    <cfRule type="expression" dxfId="1356" priority="7">
      <formula>OR(F79=2,F79=3)</formula>
    </cfRule>
  </conditionalFormatting>
  <conditionalFormatting sqref="Z82:AM82">
    <cfRule type="expression" dxfId="1355" priority="6">
      <formula>AND(Z82="",BA81=1)</formula>
    </cfRule>
  </conditionalFormatting>
  <conditionalFormatting sqref="J81:M81">
    <cfRule type="expression" dxfId="1354" priority="5">
      <formula>OR(F81=2,F81=3)</formula>
    </cfRule>
  </conditionalFormatting>
  <conditionalFormatting sqref="I82:P82">
    <cfRule type="expression" dxfId="1353" priority="4">
      <formula>OR(F81=2,F81=3)</formula>
    </cfRule>
  </conditionalFormatting>
  <conditionalFormatting sqref="Z84:AM84">
    <cfRule type="expression" dxfId="1352" priority="3">
      <formula>AND(Z84="",BA83=1)</formula>
    </cfRule>
  </conditionalFormatting>
  <conditionalFormatting sqref="J83:M83">
    <cfRule type="expression" dxfId="1351" priority="2">
      <formula>OR(F83=2,F83=3)</formula>
    </cfRule>
  </conditionalFormatting>
  <conditionalFormatting sqref="I84:P84">
    <cfRule type="expression" dxfId="135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9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9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9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9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900-000004000000}">
      <formula1>"1,2,3"</formula1>
    </dataValidation>
    <dataValidation type="whole" imeMode="off" allowBlank="1" showInputMessage="1" showErrorMessage="1" error="1~31までの数字をご入力ください。" sqref="B141:C170 B12:C41 B184:C213 B98:C127 B55:C84" xr:uid="{00000000-0002-0000-09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9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9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9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9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9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5</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00501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00502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00503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00504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00505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00506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00507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00508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00509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00510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00511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00512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00513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00514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00515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00516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00517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00518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00519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00520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00521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00522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00523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00524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00525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00526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00527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00528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00529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00530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00531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00532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00533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00534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00535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00536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00537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00538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00539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00540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00541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00542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00543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00544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00545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00546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00547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00548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00549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00550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00551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00552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00553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00554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00555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00556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00557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00558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00559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00560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00561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00562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00563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00564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00565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00566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00567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00568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00569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00570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00571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00572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00573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00574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00575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349" priority="225">
      <formula>AND(Z13="",BA12=1)</formula>
    </cfRule>
  </conditionalFormatting>
  <conditionalFormatting sqref="J12:M12">
    <cfRule type="expression" dxfId="1348" priority="224">
      <formula>OR(F12=2,F12=3)</formula>
    </cfRule>
  </conditionalFormatting>
  <conditionalFormatting sqref="I13:P13">
    <cfRule type="expression" dxfId="1347" priority="223">
      <formula>OR(F12=2,F12=3)</formula>
    </cfRule>
  </conditionalFormatting>
  <conditionalFormatting sqref="Z15:AM15">
    <cfRule type="expression" dxfId="1346" priority="222">
      <formula>AND(Z15="",BA14=1)</formula>
    </cfRule>
  </conditionalFormatting>
  <conditionalFormatting sqref="J14:M14">
    <cfRule type="expression" dxfId="1345" priority="221">
      <formula>OR(F14=2,F14=3)</formula>
    </cfRule>
  </conditionalFormatting>
  <conditionalFormatting sqref="I15:P15">
    <cfRule type="expression" dxfId="1344" priority="220">
      <formula>OR(F14=2,F14=3)</formula>
    </cfRule>
  </conditionalFormatting>
  <conditionalFormatting sqref="Z17:AM17">
    <cfRule type="expression" dxfId="1343" priority="219">
      <formula>AND(Z17="",BA16=1)</formula>
    </cfRule>
  </conditionalFormatting>
  <conditionalFormatting sqref="J16:M16">
    <cfRule type="expression" dxfId="1342" priority="218">
      <formula>OR(F16=2,F16=3)</formula>
    </cfRule>
  </conditionalFormatting>
  <conditionalFormatting sqref="I17:P17">
    <cfRule type="expression" dxfId="1341" priority="217">
      <formula>OR(F16=2,F16=3)</formula>
    </cfRule>
  </conditionalFormatting>
  <conditionalFormatting sqref="Z19:AM19">
    <cfRule type="expression" dxfId="1340" priority="216">
      <formula>AND(Z19="",BA18=1)</formula>
    </cfRule>
  </conditionalFormatting>
  <conditionalFormatting sqref="J18:M18">
    <cfRule type="expression" dxfId="1339" priority="215">
      <formula>OR(F18=2,F18=3)</formula>
    </cfRule>
  </conditionalFormatting>
  <conditionalFormatting sqref="I19:P19">
    <cfRule type="expression" dxfId="1338" priority="214">
      <formula>OR(F18=2,F18=3)</formula>
    </cfRule>
  </conditionalFormatting>
  <conditionalFormatting sqref="Z21:AM21">
    <cfRule type="expression" dxfId="1337" priority="213">
      <formula>AND(Z21="",BA20=1)</formula>
    </cfRule>
  </conditionalFormatting>
  <conditionalFormatting sqref="J20:M20">
    <cfRule type="expression" dxfId="1336" priority="212">
      <formula>OR(F20=2,F20=3)</formula>
    </cfRule>
  </conditionalFormatting>
  <conditionalFormatting sqref="I21:P21">
    <cfRule type="expression" dxfId="1335" priority="211">
      <formula>OR(F20=2,F20=3)</formula>
    </cfRule>
  </conditionalFormatting>
  <conditionalFormatting sqref="Z23:AM23">
    <cfRule type="expression" dxfId="1334" priority="210">
      <formula>AND(Z23="",BA22=1)</formula>
    </cfRule>
  </conditionalFormatting>
  <conditionalFormatting sqref="J22:M22">
    <cfRule type="expression" dxfId="1333" priority="209">
      <formula>OR(F22=2,F22=3)</formula>
    </cfRule>
  </conditionalFormatting>
  <conditionalFormatting sqref="I23:P23">
    <cfRule type="expression" dxfId="1332" priority="208">
      <formula>OR(F22=2,F22=3)</formula>
    </cfRule>
  </conditionalFormatting>
  <conditionalFormatting sqref="Z25:AM25">
    <cfRule type="expression" dxfId="1331" priority="207">
      <formula>AND(Z25="",BA24=1)</formula>
    </cfRule>
  </conditionalFormatting>
  <conditionalFormatting sqref="J24:M24">
    <cfRule type="expression" dxfId="1330" priority="206">
      <formula>OR(F24=2,F24=3)</formula>
    </cfRule>
  </conditionalFormatting>
  <conditionalFormatting sqref="I25:P25">
    <cfRule type="expression" dxfId="1329" priority="205">
      <formula>OR(F24=2,F24=3)</formula>
    </cfRule>
  </conditionalFormatting>
  <conditionalFormatting sqref="Z27:AM27">
    <cfRule type="expression" dxfId="1328" priority="204">
      <formula>AND(Z27="",BA26=1)</formula>
    </cfRule>
  </conditionalFormatting>
  <conditionalFormatting sqref="J26:M26">
    <cfRule type="expression" dxfId="1327" priority="203">
      <formula>OR(F26=2,F26=3)</formula>
    </cfRule>
  </conditionalFormatting>
  <conditionalFormatting sqref="I27:P27">
    <cfRule type="expression" dxfId="1326" priority="202">
      <formula>OR(F26=2,F26=3)</formula>
    </cfRule>
  </conditionalFormatting>
  <conditionalFormatting sqref="Z29:AM29">
    <cfRule type="expression" dxfId="1325" priority="201">
      <formula>AND(Z29="",BA28=1)</formula>
    </cfRule>
  </conditionalFormatting>
  <conditionalFormatting sqref="J28:M28">
    <cfRule type="expression" dxfId="1324" priority="200">
      <formula>OR(F28=2,F28=3)</formula>
    </cfRule>
  </conditionalFormatting>
  <conditionalFormatting sqref="I29:P29">
    <cfRule type="expression" dxfId="1323" priority="199">
      <formula>OR(F28=2,F28=3)</formula>
    </cfRule>
  </conditionalFormatting>
  <conditionalFormatting sqref="Z31:AM31">
    <cfRule type="expression" dxfId="1322" priority="198">
      <formula>AND(Z31="",BA30=1)</formula>
    </cfRule>
  </conditionalFormatting>
  <conditionalFormatting sqref="J30:M30">
    <cfRule type="expression" dxfId="1321" priority="197">
      <formula>OR(F30=2,F30=3)</formula>
    </cfRule>
  </conditionalFormatting>
  <conditionalFormatting sqref="I31:P31">
    <cfRule type="expression" dxfId="1320" priority="196">
      <formula>OR(F30=2,F30=3)</formula>
    </cfRule>
  </conditionalFormatting>
  <conditionalFormatting sqref="Z33:AM33">
    <cfRule type="expression" dxfId="1319" priority="195">
      <formula>AND(Z33="",BA32=1)</formula>
    </cfRule>
  </conditionalFormatting>
  <conditionalFormatting sqref="J32:M32">
    <cfRule type="expression" dxfId="1318" priority="194">
      <formula>OR(F32=2,F32=3)</formula>
    </cfRule>
  </conditionalFormatting>
  <conditionalFormatting sqref="I33:P33">
    <cfRule type="expression" dxfId="1317" priority="193">
      <formula>OR(F32=2,F32=3)</formula>
    </cfRule>
  </conditionalFormatting>
  <conditionalFormatting sqref="Z35:AM35">
    <cfRule type="expression" dxfId="1316" priority="192">
      <formula>AND(Z35="",BA34=1)</formula>
    </cfRule>
  </conditionalFormatting>
  <conditionalFormatting sqref="J34:M34">
    <cfRule type="expression" dxfId="1315" priority="191">
      <formula>OR(F34=2,F34=3)</formula>
    </cfRule>
  </conditionalFormatting>
  <conditionalFormatting sqref="I35:P35">
    <cfRule type="expression" dxfId="1314" priority="190">
      <formula>OR(F34=2,F34=3)</formula>
    </cfRule>
  </conditionalFormatting>
  <conditionalFormatting sqref="Z37:AM37">
    <cfRule type="expression" dxfId="1313" priority="189">
      <formula>AND(Z37="",BA36=1)</formula>
    </cfRule>
  </conditionalFormatting>
  <conditionalFormatting sqref="J36:M36">
    <cfRule type="expression" dxfId="1312" priority="188">
      <formula>OR(F36=2,F36=3)</formula>
    </cfRule>
  </conditionalFormatting>
  <conditionalFormatting sqref="I37:P37">
    <cfRule type="expression" dxfId="1311" priority="187">
      <formula>OR(F36=2,F36=3)</formula>
    </cfRule>
  </conditionalFormatting>
  <conditionalFormatting sqref="Z39:AM39">
    <cfRule type="expression" dxfId="1310" priority="186">
      <formula>AND(Z39="",BA38=1)</formula>
    </cfRule>
  </conditionalFormatting>
  <conditionalFormatting sqref="J38:M38">
    <cfRule type="expression" dxfId="1309" priority="185">
      <formula>OR(F38=2,F38=3)</formula>
    </cfRule>
  </conditionalFormatting>
  <conditionalFormatting sqref="I39:P39">
    <cfRule type="expression" dxfId="1308" priority="184">
      <formula>OR(F38=2,F38=3)</formula>
    </cfRule>
  </conditionalFormatting>
  <conditionalFormatting sqref="Z41:AM41">
    <cfRule type="expression" dxfId="1307" priority="183">
      <formula>AND(Z41="",BA40=1)</formula>
    </cfRule>
  </conditionalFormatting>
  <conditionalFormatting sqref="J40:M40">
    <cfRule type="expression" dxfId="1306" priority="182">
      <formula>OR(F40=2,F40=3)</formula>
    </cfRule>
  </conditionalFormatting>
  <conditionalFormatting sqref="I41:P41">
    <cfRule type="expression" dxfId="1305" priority="181">
      <formula>OR(F40=2,F40=3)</formula>
    </cfRule>
  </conditionalFormatting>
  <conditionalFormatting sqref="Z185:AM185">
    <cfRule type="expression" dxfId="1304" priority="180">
      <formula>AND(Z185="",BA184=1)</formula>
    </cfRule>
  </conditionalFormatting>
  <conditionalFormatting sqref="J184:M184">
    <cfRule type="expression" dxfId="1303" priority="179">
      <formula>OR(F184=2,F184=3)</formula>
    </cfRule>
  </conditionalFormatting>
  <conditionalFormatting sqref="I185:P185">
    <cfRule type="expression" dxfId="1302" priority="178">
      <formula>OR(F184=2,F184=3)</formula>
    </cfRule>
  </conditionalFormatting>
  <conditionalFormatting sqref="Z187:AM187">
    <cfRule type="expression" dxfId="1301" priority="177">
      <formula>AND(Z187="",BA186=1)</formula>
    </cfRule>
  </conditionalFormatting>
  <conditionalFormatting sqref="J186:M186">
    <cfRule type="expression" dxfId="1300" priority="176">
      <formula>OR(F186=2,F186=3)</formula>
    </cfRule>
  </conditionalFormatting>
  <conditionalFormatting sqref="I187:P187">
    <cfRule type="expression" dxfId="1299" priority="175">
      <formula>OR(F186=2,F186=3)</formula>
    </cfRule>
  </conditionalFormatting>
  <conditionalFormatting sqref="Z189:AM189">
    <cfRule type="expression" dxfId="1298" priority="174">
      <formula>AND(Z189="",BA188=1)</formula>
    </cfRule>
  </conditionalFormatting>
  <conditionalFormatting sqref="J188:M188">
    <cfRule type="expression" dxfId="1297" priority="173">
      <formula>OR(F188=2,F188=3)</formula>
    </cfRule>
  </conditionalFormatting>
  <conditionalFormatting sqref="I189:P189">
    <cfRule type="expression" dxfId="1296" priority="172">
      <formula>OR(F188=2,F188=3)</formula>
    </cfRule>
  </conditionalFormatting>
  <conditionalFormatting sqref="Z191:AM191">
    <cfRule type="expression" dxfId="1295" priority="171">
      <formula>AND(Z191="",BA190=1)</formula>
    </cfRule>
  </conditionalFormatting>
  <conditionalFormatting sqref="J190:M190">
    <cfRule type="expression" dxfId="1294" priority="170">
      <formula>OR(F190=2,F190=3)</formula>
    </cfRule>
  </conditionalFormatting>
  <conditionalFormatting sqref="I191:P191">
    <cfRule type="expression" dxfId="1293" priority="169">
      <formula>OR(F190=2,F190=3)</formula>
    </cfRule>
  </conditionalFormatting>
  <conditionalFormatting sqref="Z193:AM193">
    <cfRule type="expression" dxfId="1292" priority="168">
      <formula>AND(Z193="",BA192=1)</formula>
    </cfRule>
  </conditionalFormatting>
  <conditionalFormatting sqref="J192:M192">
    <cfRule type="expression" dxfId="1291" priority="167">
      <formula>OR(F192=2,F192=3)</formula>
    </cfRule>
  </conditionalFormatting>
  <conditionalFormatting sqref="I193:P193">
    <cfRule type="expression" dxfId="1290" priority="166">
      <formula>OR(F192=2,F192=3)</formula>
    </cfRule>
  </conditionalFormatting>
  <conditionalFormatting sqref="Z195:AM195">
    <cfRule type="expression" dxfId="1289" priority="165">
      <formula>AND(Z195="",BA194=1)</formula>
    </cfRule>
  </conditionalFormatting>
  <conditionalFormatting sqref="J194:M194">
    <cfRule type="expression" dxfId="1288" priority="164">
      <formula>OR(F194=2,F194=3)</formula>
    </cfRule>
  </conditionalFormatting>
  <conditionalFormatting sqref="I195:P195">
    <cfRule type="expression" dxfId="1287" priority="163">
      <formula>OR(F194=2,F194=3)</formula>
    </cfRule>
  </conditionalFormatting>
  <conditionalFormatting sqref="Z197:AM197">
    <cfRule type="expression" dxfId="1286" priority="162">
      <formula>AND(Z197="",BA196=1)</formula>
    </cfRule>
  </conditionalFormatting>
  <conditionalFormatting sqref="J196:M196">
    <cfRule type="expression" dxfId="1285" priority="161">
      <formula>OR(F196=2,F196=3)</formula>
    </cfRule>
  </conditionalFormatting>
  <conditionalFormatting sqref="I197:P197">
    <cfRule type="expression" dxfId="1284" priority="160">
      <formula>OR(F196=2,F196=3)</formula>
    </cfRule>
  </conditionalFormatting>
  <conditionalFormatting sqref="Z199:AM199">
    <cfRule type="expression" dxfId="1283" priority="159">
      <formula>AND(Z199="",BA198=1)</formula>
    </cfRule>
  </conditionalFormatting>
  <conditionalFormatting sqref="J198:M198">
    <cfRule type="expression" dxfId="1282" priority="158">
      <formula>OR(F198=2,F198=3)</formula>
    </cfRule>
  </conditionalFormatting>
  <conditionalFormatting sqref="I199:P199">
    <cfRule type="expression" dxfId="1281" priority="157">
      <formula>OR(F198=2,F198=3)</formula>
    </cfRule>
  </conditionalFormatting>
  <conditionalFormatting sqref="Z201:AM201">
    <cfRule type="expression" dxfId="1280" priority="156">
      <formula>AND(Z201="",BA200=1)</formula>
    </cfRule>
  </conditionalFormatting>
  <conditionalFormatting sqref="J200:M200">
    <cfRule type="expression" dxfId="1279" priority="155">
      <formula>OR(F200=2,F200=3)</formula>
    </cfRule>
  </conditionalFormatting>
  <conditionalFormatting sqref="I201:P201">
    <cfRule type="expression" dxfId="1278" priority="154">
      <formula>OR(F200=2,F200=3)</formula>
    </cfRule>
  </conditionalFormatting>
  <conditionalFormatting sqref="Z203:AM203">
    <cfRule type="expression" dxfId="1277" priority="153">
      <formula>AND(Z203="",BA202=1)</formula>
    </cfRule>
  </conditionalFormatting>
  <conditionalFormatting sqref="J202:M202">
    <cfRule type="expression" dxfId="1276" priority="152">
      <formula>OR(F202=2,F202=3)</formula>
    </cfRule>
  </conditionalFormatting>
  <conditionalFormatting sqref="I203:P203">
    <cfRule type="expression" dxfId="1275" priority="151">
      <formula>OR(F202=2,F202=3)</formula>
    </cfRule>
  </conditionalFormatting>
  <conditionalFormatting sqref="Z205:AM205">
    <cfRule type="expression" dxfId="1274" priority="150">
      <formula>AND(Z205="",BA204=1)</formula>
    </cfRule>
  </conditionalFormatting>
  <conditionalFormatting sqref="J204:M204">
    <cfRule type="expression" dxfId="1273" priority="149">
      <formula>OR(F204=2,F204=3)</formula>
    </cfRule>
  </conditionalFormatting>
  <conditionalFormatting sqref="I205:P205">
    <cfRule type="expression" dxfId="1272" priority="148">
      <formula>OR(F204=2,F204=3)</formula>
    </cfRule>
  </conditionalFormatting>
  <conditionalFormatting sqref="Z207:AM207">
    <cfRule type="expression" dxfId="1271" priority="147">
      <formula>AND(Z207="",BA206=1)</formula>
    </cfRule>
  </conditionalFormatting>
  <conditionalFormatting sqref="J206:M206">
    <cfRule type="expression" dxfId="1270" priority="146">
      <formula>OR(F206=2,F206=3)</formula>
    </cfRule>
  </conditionalFormatting>
  <conditionalFormatting sqref="I207:P207">
    <cfRule type="expression" dxfId="1269" priority="145">
      <formula>OR(F206=2,F206=3)</formula>
    </cfRule>
  </conditionalFormatting>
  <conditionalFormatting sqref="Z209:AM209">
    <cfRule type="expression" dxfId="1268" priority="144">
      <formula>AND(Z209="",BA208=1)</formula>
    </cfRule>
  </conditionalFormatting>
  <conditionalFormatting sqref="J208:M208">
    <cfRule type="expression" dxfId="1267" priority="143">
      <formula>OR(F208=2,F208=3)</formula>
    </cfRule>
  </conditionalFormatting>
  <conditionalFormatting sqref="I209:P209">
    <cfRule type="expression" dxfId="1266" priority="142">
      <formula>OR(F208=2,F208=3)</formula>
    </cfRule>
  </conditionalFormatting>
  <conditionalFormatting sqref="Z211:AM211">
    <cfRule type="expression" dxfId="1265" priority="141">
      <formula>AND(Z211="",BA210=1)</formula>
    </cfRule>
  </conditionalFormatting>
  <conditionalFormatting sqref="J210:M210">
    <cfRule type="expression" dxfId="1264" priority="140">
      <formula>OR(F210=2,F210=3)</formula>
    </cfRule>
  </conditionalFormatting>
  <conditionalFormatting sqref="I211:P211">
    <cfRule type="expression" dxfId="1263" priority="139">
      <formula>OR(F210=2,F210=3)</formula>
    </cfRule>
  </conditionalFormatting>
  <conditionalFormatting sqref="Z213:AM213">
    <cfRule type="expression" dxfId="1262" priority="138">
      <formula>AND(Z213="",BA212=1)</formula>
    </cfRule>
  </conditionalFormatting>
  <conditionalFormatting sqref="J212:M212">
    <cfRule type="expression" dxfId="1261" priority="137">
      <formula>OR(F212=2,F212=3)</formula>
    </cfRule>
  </conditionalFormatting>
  <conditionalFormatting sqref="I213:P213">
    <cfRule type="expression" dxfId="1260" priority="136">
      <formula>OR(F212=2,F212=3)</formula>
    </cfRule>
  </conditionalFormatting>
  <conditionalFormatting sqref="Z99:AM99">
    <cfRule type="expression" dxfId="1259" priority="135">
      <formula>AND(Z99="",BA98=1)</formula>
    </cfRule>
  </conditionalFormatting>
  <conditionalFormatting sqref="J98:M98">
    <cfRule type="expression" dxfId="1258" priority="134">
      <formula>OR(F98=2,F98=3)</formula>
    </cfRule>
  </conditionalFormatting>
  <conditionalFormatting sqref="I99:P99">
    <cfRule type="expression" dxfId="1257" priority="133">
      <formula>OR(F98=2,F98=3)</formula>
    </cfRule>
  </conditionalFormatting>
  <conditionalFormatting sqref="Z101:AM101">
    <cfRule type="expression" dxfId="1256" priority="132">
      <formula>AND(Z101="",BA100=1)</formula>
    </cfRule>
  </conditionalFormatting>
  <conditionalFormatting sqref="J100:M100">
    <cfRule type="expression" dxfId="1255" priority="131">
      <formula>OR(F100=2,F100=3)</formula>
    </cfRule>
  </conditionalFormatting>
  <conditionalFormatting sqref="I101:P101">
    <cfRule type="expression" dxfId="1254" priority="130">
      <formula>OR(F100=2,F100=3)</formula>
    </cfRule>
  </conditionalFormatting>
  <conditionalFormatting sqref="Z103:AM103">
    <cfRule type="expression" dxfId="1253" priority="129">
      <formula>AND(Z103="",BA102=1)</formula>
    </cfRule>
  </conditionalFormatting>
  <conditionalFormatting sqref="J102:M102">
    <cfRule type="expression" dxfId="1252" priority="128">
      <formula>OR(F102=2,F102=3)</formula>
    </cfRule>
  </conditionalFormatting>
  <conditionalFormatting sqref="I103:P103">
    <cfRule type="expression" dxfId="1251" priority="127">
      <formula>OR(F102=2,F102=3)</formula>
    </cfRule>
  </conditionalFormatting>
  <conditionalFormatting sqref="Z105:AM105">
    <cfRule type="expression" dxfId="1250" priority="126">
      <formula>AND(Z105="",BA104=1)</formula>
    </cfRule>
  </conditionalFormatting>
  <conditionalFormatting sqref="J104:M104">
    <cfRule type="expression" dxfId="1249" priority="125">
      <formula>OR(F104=2,F104=3)</formula>
    </cfRule>
  </conditionalFormatting>
  <conditionalFormatting sqref="I105:P105">
    <cfRule type="expression" dxfId="1248" priority="124">
      <formula>OR(F104=2,F104=3)</formula>
    </cfRule>
  </conditionalFormatting>
  <conditionalFormatting sqref="Z107:AM107">
    <cfRule type="expression" dxfId="1247" priority="123">
      <formula>AND(Z107="",BA106=1)</formula>
    </cfRule>
  </conditionalFormatting>
  <conditionalFormatting sqref="J106:M106">
    <cfRule type="expression" dxfId="1246" priority="122">
      <formula>OR(F106=2,F106=3)</formula>
    </cfRule>
  </conditionalFormatting>
  <conditionalFormatting sqref="I107:P107">
    <cfRule type="expression" dxfId="1245" priority="121">
      <formula>OR(F106=2,F106=3)</formula>
    </cfRule>
  </conditionalFormatting>
  <conditionalFormatting sqref="Z109:AM109">
    <cfRule type="expression" dxfId="1244" priority="120">
      <formula>AND(Z109="",BA108=1)</formula>
    </cfRule>
  </conditionalFormatting>
  <conditionalFormatting sqref="J108:M108">
    <cfRule type="expression" dxfId="1243" priority="119">
      <formula>OR(F108=2,F108=3)</formula>
    </cfRule>
  </conditionalFormatting>
  <conditionalFormatting sqref="I109:P109">
    <cfRule type="expression" dxfId="1242" priority="118">
      <formula>OR(F108=2,F108=3)</formula>
    </cfRule>
  </conditionalFormatting>
  <conditionalFormatting sqref="Z111:AM111">
    <cfRule type="expression" dxfId="1241" priority="117">
      <formula>AND(Z111="",BA110=1)</formula>
    </cfRule>
  </conditionalFormatting>
  <conditionalFormatting sqref="J110:M110">
    <cfRule type="expression" dxfId="1240" priority="116">
      <formula>OR(F110=2,F110=3)</formula>
    </cfRule>
  </conditionalFormatting>
  <conditionalFormatting sqref="I111:P111">
    <cfRule type="expression" dxfId="1239" priority="115">
      <formula>OR(F110=2,F110=3)</formula>
    </cfRule>
  </conditionalFormatting>
  <conditionalFormatting sqref="Z113:AM113">
    <cfRule type="expression" dxfId="1238" priority="114">
      <formula>AND(Z113="",BA112=1)</formula>
    </cfRule>
  </conditionalFormatting>
  <conditionalFormatting sqref="J112:M112">
    <cfRule type="expression" dxfId="1237" priority="113">
      <formula>OR(F112=2,F112=3)</formula>
    </cfRule>
  </conditionalFormatting>
  <conditionalFormatting sqref="I113:P113">
    <cfRule type="expression" dxfId="1236" priority="112">
      <formula>OR(F112=2,F112=3)</formula>
    </cfRule>
  </conditionalFormatting>
  <conditionalFormatting sqref="Z115:AM115">
    <cfRule type="expression" dxfId="1235" priority="111">
      <formula>AND(Z115="",BA114=1)</formula>
    </cfRule>
  </conditionalFormatting>
  <conditionalFormatting sqref="J114:M114">
    <cfRule type="expression" dxfId="1234" priority="110">
      <formula>OR(F114=2,F114=3)</formula>
    </cfRule>
  </conditionalFormatting>
  <conditionalFormatting sqref="I115:P115">
    <cfRule type="expression" dxfId="1233" priority="109">
      <formula>OR(F114=2,F114=3)</formula>
    </cfRule>
  </conditionalFormatting>
  <conditionalFormatting sqref="Z117:AM117">
    <cfRule type="expression" dxfId="1232" priority="108">
      <formula>AND(Z117="",BA116=1)</formula>
    </cfRule>
  </conditionalFormatting>
  <conditionalFormatting sqref="J116:M116">
    <cfRule type="expression" dxfId="1231" priority="107">
      <formula>OR(F116=2,F116=3)</formula>
    </cfRule>
  </conditionalFormatting>
  <conditionalFormatting sqref="I117:P117">
    <cfRule type="expression" dxfId="1230" priority="106">
      <formula>OR(F116=2,F116=3)</formula>
    </cfRule>
  </conditionalFormatting>
  <conditionalFormatting sqref="Z119:AM119">
    <cfRule type="expression" dxfId="1229" priority="105">
      <formula>AND(Z119="",BA118=1)</formula>
    </cfRule>
  </conditionalFormatting>
  <conditionalFormatting sqref="J118:M118">
    <cfRule type="expression" dxfId="1228" priority="104">
      <formula>OR(F118=2,F118=3)</formula>
    </cfRule>
  </conditionalFormatting>
  <conditionalFormatting sqref="I119:P119">
    <cfRule type="expression" dxfId="1227" priority="103">
      <formula>OR(F118=2,F118=3)</formula>
    </cfRule>
  </conditionalFormatting>
  <conditionalFormatting sqref="Z121:AM121">
    <cfRule type="expression" dxfId="1226" priority="102">
      <formula>AND(Z121="",BA120=1)</formula>
    </cfRule>
  </conditionalFormatting>
  <conditionalFormatting sqref="J120:M120">
    <cfRule type="expression" dxfId="1225" priority="101">
      <formula>OR(F120=2,F120=3)</formula>
    </cfRule>
  </conditionalFormatting>
  <conditionalFormatting sqref="I121:P121">
    <cfRule type="expression" dxfId="1224" priority="100">
      <formula>OR(F120=2,F120=3)</formula>
    </cfRule>
  </conditionalFormatting>
  <conditionalFormatting sqref="Z123:AM123">
    <cfRule type="expression" dxfId="1223" priority="99">
      <formula>AND(Z123="",BA122=1)</formula>
    </cfRule>
  </conditionalFormatting>
  <conditionalFormatting sqref="J122:M122">
    <cfRule type="expression" dxfId="1222" priority="98">
      <formula>OR(F122=2,F122=3)</formula>
    </cfRule>
  </conditionalFormatting>
  <conditionalFormatting sqref="I123:P123">
    <cfRule type="expression" dxfId="1221" priority="97">
      <formula>OR(F122=2,F122=3)</formula>
    </cfRule>
  </conditionalFormatting>
  <conditionalFormatting sqref="Z125:AM125">
    <cfRule type="expression" dxfId="1220" priority="96">
      <formula>AND(Z125="",BA124=1)</formula>
    </cfRule>
  </conditionalFormatting>
  <conditionalFormatting sqref="J124:M124">
    <cfRule type="expression" dxfId="1219" priority="95">
      <formula>OR(F124=2,F124=3)</formula>
    </cfRule>
  </conditionalFormatting>
  <conditionalFormatting sqref="I125:P125">
    <cfRule type="expression" dxfId="1218" priority="94">
      <formula>OR(F124=2,F124=3)</formula>
    </cfRule>
  </conditionalFormatting>
  <conditionalFormatting sqref="Z127:AM127">
    <cfRule type="expression" dxfId="1217" priority="93">
      <formula>AND(Z127="",BA126=1)</formula>
    </cfRule>
  </conditionalFormatting>
  <conditionalFormatting sqref="J126:M126">
    <cfRule type="expression" dxfId="1216" priority="92">
      <formula>OR(F126=2,F126=3)</formula>
    </cfRule>
  </conditionalFormatting>
  <conditionalFormatting sqref="I127:P127">
    <cfRule type="expression" dxfId="1215" priority="91">
      <formula>OR(F126=2,F126=3)</formula>
    </cfRule>
  </conditionalFormatting>
  <conditionalFormatting sqref="Z142:AM142">
    <cfRule type="expression" dxfId="1214" priority="90">
      <formula>AND(Z142="",BA141=1)</formula>
    </cfRule>
  </conditionalFormatting>
  <conditionalFormatting sqref="J141:M141">
    <cfRule type="expression" dxfId="1213" priority="89">
      <formula>OR(F141=2,F141=3)</formula>
    </cfRule>
  </conditionalFormatting>
  <conditionalFormatting sqref="I142:P142">
    <cfRule type="expression" dxfId="1212" priority="88">
      <formula>OR(F141=2,F141=3)</formula>
    </cfRule>
  </conditionalFormatting>
  <conditionalFormatting sqref="Z144:AM144">
    <cfRule type="expression" dxfId="1211" priority="87">
      <formula>AND(Z144="",BA143=1)</formula>
    </cfRule>
  </conditionalFormatting>
  <conditionalFormatting sqref="J143:M143">
    <cfRule type="expression" dxfId="1210" priority="86">
      <formula>OR(F143=2,F143=3)</formula>
    </cfRule>
  </conditionalFormatting>
  <conditionalFormatting sqref="I144:P144">
    <cfRule type="expression" dxfId="1209" priority="85">
      <formula>OR(F143=2,F143=3)</formula>
    </cfRule>
  </conditionalFormatting>
  <conditionalFormatting sqref="Z146:AM146">
    <cfRule type="expression" dxfId="1208" priority="84">
      <formula>AND(Z146="",BA145=1)</formula>
    </cfRule>
  </conditionalFormatting>
  <conditionalFormatting sqref="J145:M145">
    <cfRule type="expression" dxfId="1207" priority="83">
      <formula>OR(F145=2,F145=3)</formula>
    </cfRule>
  </conditionalFormatting>
  <conditionalFormatting sqref="I146:P146">
    <cfRule type="expression" dxfId="1206" priority="82">
      <formula>OR(F145=2,F145=3)</formula>
    </cfRule>
  </conditionalFormatting>
  <conditionalFormatting sqref="Z148:AM148">
    <cfRule type="expression" dxfId="1205" priority="81">
      <formula>AND(Z148="",BA147=1)</formula>
    </cfRule>
  </conditionalFormatting>
  <conditionalFormatting sqref="J147:M147">
    <cfRule type="expression" dxfId="1204" priority="80">
      <formula>OR(F147=2,F147=3)</formula>
    </cfRule>
  </conditionalFormatting>
  <conditionalFormatting sqref="I148:P148">
    <cfRule type="expression" dxfId="1203" priority="79">
      <formula>OR(F147=2,F147=3)</formula>
    </cfRule>
  </conditionalFormatting>
  <conditionalFormatting sqref="Z150:AM150">
    <cfRule type="expression" dxfId="1202" priority="78">
      <formula>AND(Z150="",BA149=1)</formula>
    </cfRule>
  </conditionalFormatting>
  <conditionalFormatting sqref="J149:M149">
    <cfRule type="expression" dxfId="1201" priority="77">
      <formula>OR(F149=2,F149=3)</formula>
    </cfRule>
  </conditionalFormatting>
  <conditionalFormatting sqref="I150:P150">
    <cfRule type="expression" dxfId="1200" priority="76">
      <formula>OR(F149=2,F149=3)</formula>
    </cfRule>
  </conditionalFormatting>
  <conditionalFormatting sqref="Z152:AM152">
    <cfRule type="expression" dxfId="1199" priority="75">
      <formula>AND(Z152="",BA151=1)</formula>
    </cfRule>
  </conditionalFormatting>
  <conditionalFormatting sqref="J151:M151">
    <cfRule type="expression" dxfId="1198" priority="74">
      <formula>OR(F151=2,F151=3)</formula>
    </cfRule>
  </conditionalFormatting>
  <conditionalFormatting sqref="I152:P152">
    <cfRule type="expression" dxfId="1197" priority="73">
      <formula>OR(F151=2,F151=3)</formula>
    </cfRule>
  </conditionalFormatting>
  <conditionalFormatting sqref="Z154:AM154">
    <cfRule type="expression" dxfId="1196" priority="72">
      <formula>AND(Z154="",BA153=1)</formula>
    </cfRule>
  </conditionalFormatting>
  <conditionalFormatting sqref="J153:M153">
    <cfRule type="expression" dxfId="1195" priority="71">
      <formula>OR(F153=2,F153=3)</formula>
    </cfRule>
  </conditionalFormatting>
  <conditionalFormatting sqref="I154:P154">
    <cfRule type="expression" dxfId="1194" priority="70">
      <formula>OR(F153=2,F153=3)</formula>
    </cfRule>
  </conditionalFormatting>
  <conditionalFormatting sqref="Z156:AM156">
    <cfRule type="expression" dxfId="1193" priority="69">
      <formula>AND(Z156="",BA155=1)</formula>
    </cfRule>
  </conditionalFormatting>
  <conditionalFormatting sqref="J155:M155">
    <cfRule type="expression" dxfId="1192" priority="68">
      <formula>OR(F155=2,F155=3)</formula>
    </cfRule>
  </conditionalFormatting>
  <conditionalFormatting sqref="I156:P156">
    <cfRule type="expression" dxfId="1191" priority="67">
      <formula>OR(F155=2,F155=3)</formula>
    </cfRule>
  </conditionalFormatting>
  <conditionalFormatting sqref="Z158:AM158">
    <cfRule type="expression" dxfId="1190" priority="66">
      <formula>AND(Z158="",BA157=1)</formula>
    </cfRule>
  </conditionalFormatting>
  <conditionalFormatting sqref="J157:M157">
    <cfRule type="expression" dxfId="1189" priority="65">
      <formula>OR(F157=2,F157=3)</formula>
    </cfRule>
  </conditionalFormatting>
  <conditionalFormatting sqref="I158:P158">
    <cfRule type="expression" dxfId="1188" priority="64">
      <formula>OR(F157=2,F157=3)</formula>
    </cfRule>
  </conditionalFormatting>
  <conditionalFormatting sqref="Z160:AM160">
    <cfRule type="expression" dxfId="1187" priority="63">
      <formula>AND(Z160="",BA159=1)</formula>
    </cfRule>
  </conditionalFormatting>
  <conditionalFormatting sqref="J159:M159">
    <cfRule type="expression" dxfId="1186" priority="62">
      <formula>OR(F159=2,F159=3)</formula>
    </cfRule>
  </conditionalFormatting>
  <conditionalFormatting sqref="I160:P160">
    <cfRule type="expression" dxfId="1185" priority="61">
      <formula>OR(F159=2,F159=3)</formula>
    </cfRule>
  </conditionalFormatting>
  <conditionalFormatting sqref="Z162:AM162">
    <cfRule type="expression" dxfId="1184" priority="60">
      <formula>AND(Z162="",BA161=1)</formula>
    </cfRule>
  </conditionalFormatting>
  <conditionalFormatting sqref="J161:M161">
    <cfRule type="expression" dxfId="1183" priority="59">
      <formula>OR(F161=2,F161=3)</formula>
    </cfRule>
  </conditionalFormatting>
  <conditionalFormatting sqref="I162:P162">
    <cfRule type="expression" dxfId="1182" priority="58">
      <formula>OR(F161=2,F161=3)</formula>
    </cfRule>
  </conditionalFormatting>
  <conditionalFormatting sqref="Z164:AM164">
    <cfRule type="expression" dxfId="1181" priority="57">
      <formula>AND(Z164="",BA163=1)</formula>
    </cfRule>
  </conditionalFormatting>
  <conditionalFormatting sqref="J163:M163">
    <cfRule type="expression" dxfId="1180" priority="56">
      <formula>OR(F163=2,F163=3)</formula>
    </cfRule>
  </conditionalFormatting>
  <conditionalFormatting sqref="I164:P164">
    <cfRule type="expression" dxfId="1179" priority="55">
      <formula>OR(F163=2,F163=3)</formula>
    </cfRule>
  </conditionalFormatting>
  <conditionalFormatting sqref="Z166:AM166">
    <cfRule type="expression" dxfId="1178" priority="54">
      <formula>AND(Z166="",BA165=1)</formula>
    </cfRule>
  </conditionalFormatting>
  <conditionalFormatting sqref="J165:M165">
    <cfRule type="expression" dxfId="1177" priority="53">
      <formula>OR(F165=2,F165=3)</formula>
    </cfRule>
  </conditionalFormatting>
  <conditionalFormatting sqref="I166:P166">
    <cfRule type="expression" dxfId="1176" priority="52">
      <formula>OR(F165=2,F165=3)</formula>
    </cfRule>
  </conditionalFormatting>
  <conditionalFormatting sqref="Z168:AM168">
    <cfRule type="expression" dxfId="1175" priority="51">
      <formula>AND(Z168="",BA167=1)</formula>
    </cfRule>
  </conditionalFormatting>
  <conditionalFormatting sqref="J167:M167">
    <cfRule type="expression" dxfId="1174" priority="50">
      <formula>OR(F167=2,F167=3)</formula>
    </cfRule>
  </conditionalFormatting>
  <conditionalFormatting sqref="I168:P168">
    <cfRule type="expression" dxfId="1173" priority="49">
      <formula>OR(F167=2,F167=3)</formula>
    </cfRule>
  </conditionalFormatting>
  <conditionalFormatting sqref="Z170:AM170">
    <cfRule type="expression" dxfId="1172" priority="48">
      <formula>AND(Z170="",BA169=1)</formula>
    </cfRule>
  </conditionalFormatting>
  <conditionalFormatting sqref="J169:M169">
    <cfRule type="expression" dxfId="1171" priority="47">
      <formula>OR(F169=2,F169=3)</formula>
    </cfRule>
  </conditionalFormatting>
  <conditionalFormatting sqref="I170:P170">
    <cfRule type="expression" dxfId="1170" priority="46">
      <formula>OR(F169=2,F169=3)</formula>
    </cfRule>
  </conditionalFormatting>
  <conditionalFormatting sqref="Z56:AM56">
    <cfRule type="expression" dxfId="1169" priority="45">
      <formula>AND(Z56="",BA55=1)</formula>
    </cfRule>
  </conditionalFormatting>
  <conditionalFormatting sqref="J55:M55">
    <cfRule type="expression" dxfId="1168" priority="44">
      <formula>OR(F55=2,F55=3)</formula>
    </cfRule>
  </conditionalFormatting>
  <conditionalFormatting sqref="I56:P56">
    <cfRule type="expression" dxfId="1167" priority="43">
      <formula>OR(F55=2,F55=3)</formula>
    </cfRule>
  </conditionalFormatting>
  <conditionalFormatting sqref="Z58:AM58">
    <cfRule type="expression" dxfId="1166" priority="42">
      <formula>AND(Z58="",BA57=1)</formula>
    </cfRule>
  </conditionalFormatting>
  <conditionalFormatting sqref="J57:M57">
    <cfRule type="expression" dxfId="1165" priority="41">
      <formula>OR(F57=2,F57=3)</formula>
    </cfRule>
  </conditionalFormatting>
  <conditionalFormatting sqref="I58:P58">
    <cfRule type="expression" dxfId="1164" priority="40">
      <formula>OR(F57=2,F57=3)</formula>
    </cfRule>
  </conditionalFormatting>
  <conditionalFormatting sqref="Z60:AM60">
    <cfRule type="expression" dxfId="1163" priority="39">
      <formula>AND(Z60="",BA59=1)</formula>
    </cfRule>
  </conditionalFormatting>
  <conditionalFormatting sqref="J59:M59">
    <cfRule type="expression" dxfId="1162" priority="38">
      <formula>OR(F59=2,F59=3)</formula>
    </cfRule>
  </conditionalFormatting>
  <conditionalFormatting sqref="I60:P60">
    <cfRule type="expression" dxfId="1161" priority="37">
      <formula>OR(F59=2,F59=3)</formula>
    </cfRule>
  </conditionalFormatting>
  <conditionalFormatting sqref="Z62:AM62">
    <cfRule type="expression" dxfId="1160" priority="36">
      <formula>AND(Z62="",BA61=1)</formula>
    </cfRule>
  </conditionalFormatting>
  <conditionalFormatting sqref="J61:M61">
    <cfRule type="expression" dxfId="1159" priority="35">
      <formula>OR(F61=2,F61=3)</formula>
    </cfRule>
  </conditionalFormatting>
  <conditionalFormatting sqref="I62:P62">
    <cfRule type="expression" dxfId="1158" priority="34">
      <formula>OR(F61=2,F61=3)</formula>
    </cfRule>
  </conditionalFormatting>
  <conditionalFormatting sqref="Z64:AM64">
    <cfRule type="expression" dxfId="1157" priority="33">
      <formula>AND(Z64="",BA63=1)</formula>
    </cfRule>
  </conditionalFormatting>
  <conditionalFormatting sqref="J63:M63">
    <cfRule type="expression" dxfId="1156" priority="32">
      <formula>OR(F63=2,F63=3)</formula>
    </cfRule>
  </conditionalFormatting>
  <conditionalFormatting sqref="I64:P64">
    <cfRule type="expression" dxfId="1155" priority="31">
      <formula>OR(F63=2,F63=3)</formula>
    </cfRule>
  </conditionalFormatting>
  <conditionalFormatting sqref="Z66:AM66">
    <cfRule type="expression" dxfId="1154" priority="30">
      <formula>AND(Z66="",BA65=1)</formula>
    </cfRule>
  </conditionalFormatting>
  <conditionalFormatting sqref="J65:M65">
    <cfRule type="expression" dxfId="1153" priority="29">
      <formula>OR(F65=2,F65=3)</formula>
    </cfRule>
  </conditionalFormatting>
  <conditionalFormatting sqref="I66:P66">
    <cfRule type="expression" dxfId="1152" priority="28">
      <formula>OR(F65=2,F65=3)</formula>
    </cfRule>
  </conditionalFormatting>
  <conditionalFormatting sqref="Z68:AM68">
    <cfRule type="expression" dxfId="1151" priority="27">
      <formula>AND(Z68="",BA67=1)</formula>
    </cfRule>
  </conditionalFormatting>
  <conditionalFormatting sqref="J67:M67">
    <cfRule type="expression" dxfId="1150" priority="26">
      <formula>OR(F67=2,F67=3)</formula>
    </cfRule>
  </conditionalFormatting>
  <conditionalFormatting sqref="I68:P68">
    <cfRule type="expression" dxfId="1149" priority="25">
      <formula>OR(F67=2,F67=3)</formula>
    </cfRule>
  </conditionalFormatting>
  <conditionalFormatting sqref="Z70:AM70">
    <cfRule type="expression" dxfId="1148" priority="24">
      <formula>AND(Z70="",BA69=1)</formula>
    </cfRule>
  </conditionalFormatting>
  <conditionalFormatting sqref="J69:M69">
    <cfRule type="expression" dxfId="1147" priority="23">
      <formula>OR(F69=2,F69=3)</formula>
    </cfRule>
  </conditionalFormatting>
  <conditionalFormatting sqref="I70:P70">
    <cfRule type="expression" dxfId="1146" priority="22">
      <formula>OR(F69=2,F69=3)</formula>
    </cfRule>
  </conditionalFormatting>
  <conditionalFormatting sqref="Z72:AM72">
    <cfRule type="expression" dxfId="1145" priority="21">
      <formula>AND(Z72="",BA71=1)</formula>
    </cfRule>
  </conditionalFormatting>
  <conditionalFormatting sqref="J71:M71">
    <cfRule type="expression" dxfId="1144" priority="20">
      <formula>OR(F71=2,F71=3)</formula>
    </cfRule>
  </conditionalFormatting>
  <conditionalFormatting sqref="I72:P72">
    <cfRule type="expression" dxfId="1143" priority="19">
      <formula>OR(F71=2,F71=3)</formula>
    </cfRule>
  </conditionalFormatting>
  <conditionalFormatting sqref="Z74:AM74">
    <cfRule type="expression" dxfId="1142" priority="18">
      <formula>AND(Z74="",BA73=1)</formula>
    </cfRule>
  </conditionalFormatting>
  <conditionalFormatting sqref="J73:M73">
    <cfRule type="expression" dxfId="1141" priority="17">
      <formula>OR(F73=2,F73=3)</formula>
    </cfRule>
  </conditionalFormatting>
  <conditionalFormatting sqref="I74:P74">
    <cfRule type="expression" dxfId="1140" priority="16">
      <formula>OR(F73=2,F73=3)</formula>
    </cfRule>
  </conditionalFormatting>
  <conditionalFormatting sqref="Z76:AM76">
    <cfRule type="expression" dxfId="1139" priority="15">
      <formula>AND(Z76="",BA75=1)</formula>
    </cfRule>
  </conditionalFormatting>
  <conditionalFormatting sqref="J75:M75">
    <cfRule type="expression" dxfId="1138" priority="14">
      <formula>OR(F75=2,F75=3)</formula>
    </cfRule>
  </conditionalFormatting>
  <conditionalFormatting sqref="I76:P76">
    <cfRule type="expression" dxfId="1137" priority="13">
      <formula>OR(F75=2,F75=3)</formula>
    </cfRule>
  </conditionalFormatting>
  <conditionalFormatting sqref="Z78:AM78">
    <cfRule type="expression" dxfId="1136" priority="12">
      <formula>AND(Z78="",BA77=1)</formula>
    </cfRule>
  </conditionalFormatting>
  <conditionalFormatting sqref="J77:M77">
    <cfRule type="expression" dxfId="1135" priority="11">
      <formula>OR(F77=2,F77=3)</formula>
    </cfRule>
  </conditionalFormatting>
  <conditionalFormatting sqref="I78:P78">
    <cfRule type="expression" dxfId="1134" priority="10">
      <formula>OR(F77=2,F77=3)</formula>
    </cfRule>
  </conditionalFormatting>
  <conditionalFormatting sqref="Z80:AM80">
    <cfRule type="expression" dxfId="1133" priority="9">
      <formula>AND(Z80="",BA79=1)</formula>
    </cfRule>
  </conditionalFormatting>
  <conditionalFormatting sqref="J79:M79">
    <cfRule type="expression" dxfId="1132" priority="8">
      <formula>OR(F79=2,F79=3)</formula>
    </cfRule>
  </conditionalFormatting>
  <conditionalFormatting sqref="I80:P80">
    <cfRule type="expression" dxfId="1131" priority="7">
      <formula>OR(F79=2,F79=3)</formula>
    </cfRule>
  </conditionalFormatting>
  <conditionalFormatting sqref="Z82:AM82">
    <cfRule type="expression" dxfId="1130" priority="6">
      <formula>AND(Z82="",BA81=1)</formula>
    </cfRule>
  </conditionalFormatting>
  <conditionalFormatting sqref="J81:M81">
    <cfRule type="expression" dxfId="1129" priority="5">
      <formula>OR(F81=2,F81=3)</formula>
    </cfRule>
  </conditionalFormatting>
  <conditionalFormatting sqref="I82:P82">
    <cfRule type="expression" dxfId="1128" priority="4">
      <formula>OR(F81=2,F81=3)</formula>
    </cfRule>
  </conditionalFormatting>
  <conditionalFormatting sqref="Z84:AM84">
    <cfRule type="expression" dxfId="1127" priority="3">
      <formula>AND(Z84="",BA83=1)</formula>
    </cfRule>
  </conditionalFormatting>
  <conditionalFormatting sqref="J83:M83">
    <cfRule type="expression" dxfId="1126" priority="2">
      <formula>OR(F83=2,F83=3)</formula>
    </cfRule>
  </conditionalFormatting>
  <conditionalFormatting sqref="I84:P84">
    <cfRule type="expression" dxfId="112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A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A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A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A00-000003000000}"/>
    <dataValidation type="whole" imeMode="off" allowBlank="1" showInputMessage="1" showErrorMessage="1" error="1~31までの数字をご入力ください。" sqref="B141:C170 B12:C41 B184:C213 B98:C127 B55:C84" xr:uid="{00000000-0002-0000-0A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A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A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A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A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A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A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6</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00601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00602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00603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00604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00605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00606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00607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00608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00609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00610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00611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00612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00613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00614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00615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00616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00617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00618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00619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00620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00621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00622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00623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00624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00625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00626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00627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00628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00629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00630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00631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00632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00633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00634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00635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00636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00637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00638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00639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00640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00641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00642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00643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00644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00645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00646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00647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00648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00649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00650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00651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00652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00653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00654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00655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00656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00657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00658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00659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00660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00661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00662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00663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00664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00665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00666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00667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00668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00669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00670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00671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00672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00673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00674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00675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124" priority="225">
      <formula>AND(Z13="",BA12=1)</formula>
    </cfRule>
  </conditionalFormatting>
  <conditionalFormatting sqref="J12:M12">
    <cfRule type="expression" dxfId="1123" priority="224">
      <formula>OR(F12=2,F12=3)</formula>
    </cfRule>
  </conditionalFormatting>
  <conditionalFormatting sqref="I13:P13">
    <cfRule type="expression" dxfId="1122" priority="223">
      <formula>OR(F12=2,F12=3)</formula>
    </cfRule>
  </conditionalFormatting>
  <conditionalFormatting sqref="Z15:AM15">
    <cfRule type="expression" dxfId="1121" priority="222">
      <formula>AND(Z15="",BA14=1)</formula>
    </cfRule>
  </conditionalFormatting>
  <conditionalFormatting sqref="J14:M14">
    <cfRule type="expression" dxfId="1120" priority="221">
      <formula>OR(F14=2,F14=3)</formula>
    </cfRule>
  </conditionalFormatting>
  <conditionalFormatting sqref="I15:P15">
    <cfRule type="expression" dxfId="1119" priority="220">
      <formula>OR(F14=2,F14=3)</formula>
    </cfRule>
  </conditionalFormatting>
  <conditionalFormatting sqref="Z17:AM17">
    <cfRule type="expression" dxfId="1118" priority="219">
      <formula>AND(Z17="",BA16=1)</formula>
    </cfRule>
  </conditionalFormatting>
  <conditionalFormatting sqref="J16:M16">
    <cfRule type="expression" dxfId="1117" priority="218">
      <formula>OR(F16=2,F16=3)</formula>
    </cfRule>
  </conditionalFormatting>
  <conditionalFormatting sqref="I17:P17">
    <cfRule type="expression" dxfId="1116" priority="217">
      <formula>OR(F16=2,F16=3)</formula>
    </cfRule>
  </conditionalFormatting>
  <conditionalFormatting sqref="Z19:AM19">
    <cfRule type="expression" dxfId="1115" priority="216">
      <formula>AND(Z19="",BA18=1)</formula>
    </cfRule>
  </conditionalFormatting>
  <conditionalFormatting sqref="J18:M18">
    <cfRule type="expression" dxfId="1114" priority="215">
      <formula>OR(F18=2,F18=3)</formula>
    </cfRule>
  </conditionalFormatting>
  <conditionalFormatting sqref="I19:P19">
    <cfRule type="expression" dxfId="1113" priority="214">
      <formula>OR(F18=2,F18=3)</formula>
    </cfRule>
  </conditionalFormatting>
  <conditionalFormatting sqref="Z21:AM21">
    <cfRule type="expression" dxfId="1112" priority="213">
      <formula>AND(Z21="",BA20=1)</formula>
    </cfRule>
  </conditionalFormatting>
  <conditionalFormatting sqref="J20:M20">
    <cfRule type="expression" dxfId="1111" priority="212">
      <formula>OR(F20=2,F20=3)</formula>
    </cfRule>
  </conditionalFormatting>
  <conditionalFormatting sqref="I21:P21">
    <cfRule type="expression" dxfId="1110" priority="211">
      <formula>OR(F20=2,F20=3)</formula>
    </cfRule>
  </conditionalFormatting>
  <conditionalFormatting sqref="Z23:AM23">
    <cfRule type="expression" dxfId="1109" priority="210">
      <formula>AND(Z23="",BA22=1)</formula>
    </cfRule>
  </conditionalFormatting>
  <conditionalFormatting sqref="J22:M22">
    <cfRule type="expression" dxfId="1108" priority="209">
      <formula>OR(F22=2,F22=3)</formula>
    </cfRule>
  </conditionalFormatting>
  <conditionalFormatting sqref="I23:P23">
    <cfRule type="expression" dxfId="1107" priority="208">
      <formula>OR(F22=2,F22=3)</formula>
    </cfRule>
  </conditionalFormatting>
  <conditionalFormatting sqref="Z25:AM25">
    <cfRule type="expression" dxfId="1106" priority="207">
      <formula>AND(Z25="",BA24=1)</formula>
    </cfRule>
  </conditionalFormatting>
  <conditionalFormatting sqref="J24:M24">
    <cfRule type="expression" dxfId="1105" priority="206">
      <formula>OR(F24=2,F24=3)</formula>
    </cfRule>
  </conditionalFormatting>
  <conditionalFormatting sqref="I25:P25">
    <cfRule type="expression" dxfId="1104" priority="205">
      <formula>OR(F24=2,F24=3)</formula>
    </cfRule>
  </conditionalFormatting>
  <conditionalFormatting sqref="Z27:AM27">
    <cfRule type="expression" dxfId="1103" priority="204">
      <formula>AND(Z27="",BA26=1)</formula>
    </cfRule>
  </conditionalFormatting>
  <conditionalFormatting sqref="J26:M26">
    <cfRule type="expression" dxfId="1102" priority="203">
      <formula>OR(F26=2,F26=3)</formula>
    </cfRule>
  </conditionalFormatting>
  <conditionalFormatting sqref="I27:P27">
    <cfRule type="expression" dxfId="1101" priority="202">
      <formula>OR(F26=2,F26=3)</formula>
    </cfRule>
  </conditionalFormatting>
  <conditionalFormatting sqref="Z29:AM29">
    <cfRule type="expression" dxfId="1100" priority="201">
      <formula>AND(Z29="",BA28=1)</formula>
    </cfRule>
  </conditionalFormatting>
  <conditionalFormatting sqref="J28:M28">
    <cfRule type="expression" dxfId="1099" priority="200">
      <formula>OR(F28=2,F28=3)</formula>
    </cfRule>
  </conditionalFormatting>
  <conditionalFormatting sqref="I29:P29">
    <cfRule type="expression" dxfId="1098" priority="199">
      <formula>OR(F28=2,F28=3)</formula>
    </cfRule>
  </conditionalFormatting>
  <conditionalFormatting sqref="Z31:AM31">
    <cfRule type="expression" dxfId="1097" priority="198">
      <formula>AND(Z31="",BA30=1)</formula>
    </cfRule>
  </conditionalFormatting>
  <conditionalFormatting sqref="J30:M30">
    <cfRule type="expression" dxfId="1096" priority="197">
      <formula>OR(F30=2,F30=3)</formula>
    </cfRule>
  </conditionalFormatting>
  <conditionalFormatting sqref="I31:P31">
    <cfRule type="expression" dxfId="1095" priority="196">
      <formula>OR(F30=2,F30=3)</formula>
    </cfRule>
  </conditionalFormatting>
  <conditionalFormatting sqref="Z33:AM33">
    <cfRule type="expression" dxfId="1094" priority="195">
      <formula>AND(Z33="",BA32=1)</formula>
    </cfRule>
  </conditionalFormatting>
  <conditionalFormatting sqref="J32:M32">
    <cfRule type="expression" dxfId="1093" priority="194">
      <formula>OR(F32=2,F32=3)</formula>
    </cfRule>
  </conditionalFormatting>
  <conditionalFormatting sqref="I33:P33">
    <cfRule type="expression" dxfId="1092" priority="193">
      <formula>OR(F32=2,F32=3)</formula>
    </cfRule>
  </conditionalFormatting>
  <conditionalFormatting sqref="Z35:AM35">
    <cfRule type="expression" dxfId="1091" priority="192">
      <formula>AND(Z35="",BA34=1)</formula>
    </cfRule>
  </conditionalFormatting>
  <conditionalFormatting sqref="J34:M34">
    <cfRule type="expression" dxfId="1090" priority="191">
      <formula>OR(F34=2,F34=3)</formula>
    </cfRule>
  </conditionalFormatting>
  <conditionalFormatting sqref="I35:P35">
    <cfRule type="expression" dxfId="1089" priority="190">
      <formula>OR(F34=2,F34=3)</formula>
    </cfRule>
  </conditionalFormatting>
  <conditionalFormatting sqref="Z37:AM37">
    <cfRule type="expression" dxfId="1088" priority="189">
      <formula>AND(Z37="",BA36=1)</formula>
    </cfRule>
  </conditionalFormatting>
  <conditionalFormatting sqref="J36:M36">
    <cfRule type="expression" dxfId="1087" priority="188">
      <formula>OR(F36=2,F36=3)</formula>
    </cfRule>
  </conditionalFormatting>
  <conditionalFormatting sqref="I37:P37">
    <cfRule type="expression" dxfId="1086" priority="187">
      <formula>OR(F36=2,F36=3)</formula>
    </cfRule>
  </conditionalFormatting>
  <conditionalFormatting sqref="Z39:AM39">
    <cfRule type="expression" dxfId="1085" priority="186">
      <formula>AND(Z39="",BA38=1)</formula>
    </cfRule>
  </conditionalFormatting>
  <conditionalFormatting sqref="J38:M38">
    <cfRule type="expression" dxfId="1084" priority="185">
      <formula>OR(F38=2,F38=3)</formula>
    </cfRule>
  </conditionalFormatting>
  <conditionalFormatting sqref="I39:P39">
    <cfRule type="expression" dxfId="1083" priority="184">
      <formula>OR(F38=2,F38=3)</formula>
    </cfRule>
  </conditionalFormatting>
  <conditionalFormatting sqref="Z41:AM41">
    <cfRule type="expression" dxfId="1082" priority="183">
      <formula>AND(Z41="",BA40=1)</formula>
    </cfRule>
  </conditionalFormatting>
  <conditionalFormatting sqref="J40:M40">
    <cfRule type="expression" dxfId="1081" priority="182">
      <formula>OR(F40=2,F40=3)</formula>
    </cfRule>
  </conditionalFormatting>
  <conditionalFormatting sqref="I41:P41">
    <cfRule type="expression" dxfId="1080" priority="181">
      <formula>OR(F40=2,F40=3)</formula>
    </cfRule>
  </conditionalFormatting>
  <conditionalFormatting sqref="Z185:AM185">
    <cfRule type="expression" dxfId="1079" priority="180">
      <formula>AND(Z185="",BA184=1)</formula>
    </cfRule>
  </conditionalFormatting>
  <conditionalFormatting sqref="J184:M184">
    <cfRule type="expression" dxfId="1078" priority="179">
      <formula>OR(F184=2,F184=3)</formula>
    </cfRule>
  </conditionalFormatting>
  <conditionalFormatting sqref="I185:P185">
    <cfRule type="expression" dxfId="1077" priority="178">
      <formula>OR(F184=2,F184=3)</formula>
    </cfRule>
  </conditionalFormatting>
  <conditionalFormatting sqref="Z187:AM187">
    <cfRule type="expression" dxfId="1076" priority="177">
      <formula>AND(Z187="",BA186=1)</formula>
    </cfRule>
  </conditionalFormatting>
  <conditionalFormatting sqref="J186:M186">
    <cfRule type="expression" dxfId="1075" priority="176">
      <formula>OR(F186=2,F186=3)</formula>
    </cfRule>
  </conditionalFormatting>
  <conditionalFormatting sqref="I187:P187">
    <cfRule type="expression" dxfId="1074" priority="175">
      <formula>OR(F186=2,F186=3)</formula>
    </cfRule>
  </conditionalFormatting>
  <conditionalFormatting sqref="Z189:AM189">
    <cfRule type="expression" dxfId="1073" priority="174">
      <formula>AND(Z189="",BA188=1)</formula>
    </cfRule>
  </conditionalFormatting>
  <conditionalFormatting sqref="J188:M188">
    <cfRule type="expression" dxfId="1072" priority="173">
      <formula>OR(F188=2,F188=3)</formula>
    </cfRule>
  </conditionalFormatting>
  <conditionalFormatting sqref="I189:P189">
    <cfRule type="expression" dxfId="1071" priority="172">
      <formula>OR(F188=2,F188=3)</formula>
    </cfRule>
  </conditionalFormatting>
  <conditionalFormatting sqref="Z191:AM191">
    <cfRule type="expression" dxfId="1070" priority="171">
      <formula>AND(Z191="",BA190=1)</formula>
    </cfRule>
  </conditionalFormatting>
  <conditionalFormatting sqref="J190:M190">
    <cfRule type="expression" dxfId="1069" priority="170">
      <formula>OR(F190=2,F190=3)</formula>
    </cfRule>
  </conditionalFormatting>
  <conditionalFormatting sqref="I191:P191">
    <cfRule type="expression" dxfId="1068" priority="169">
      <formula>OR(F190=2,F190=3)</formula>
    </cfRule>
  </conditionalFormatting>
  <conditionalFormatting sqref="Z193:AM193">
    <cfRule type="expression" dxfId="1067" priority="168">
      <formula>AND(Z193="",BA192=1)</formula>
    </cfRule>
  </conditionalFormatting>
  <conditionalFormatting sqref="J192:M192">
    <cfRule type="expression" dxfId="1066" priority="167">
      <formula>OR(F192=2,F192=3)</formula>
    </cfRule>
  </conditionalFormatting>
  <conditionalFormatting sqref="I193:P193">
    <cfRule type="expression" dxfId="1065" priority="166">
      <formula>OR(F192=2,F192=3)</formula>
    </cfRule>
  </conditionalFormatting>
  <conditionalFormatting sqref="Z195:AM195">
    <cfRule type="expression" dxfId="1064" priority="165">
      <formula>AND(Z195="",BA194=1)</formula>
    </cfRule>
  </conditionalFormatting>
  <conditionalFormatting sqref="J194:M194">
    <cfRule type="expression" dxfId="1063" priority="164">
      <formula>OR(F194=2,F194=3)</formula>
    </cfRule>
  </conditionalFormatting>
  <conditionalFormatting sqref="I195:P195">
    <cfRule type="expression" dxfId="1062" priority="163">
      <formula>OR(F194=2,F194=3)</formula>
    </cfRule>
  </conditionalFormatting>
  <conditionalFormatting sqref="Z197:AM197">
    <cfRule type="expression" dxfId="1061" priority="162">
      <formula>AND(Z197="",BA196=1)</formula>
    </cfRule>
  </conditionalFormatting>
  <conditionalFormatting sqref="J196:M196">
    <cfRule type="expression" dxfId="1060" priority="161">
      <formula>OR(F196=2,F196=3)</formula>
    </cfRule>
  </conditionalFormatting>
  <conditionalFormatting sqref="I197:P197">
    <cfRule type="expression" dxfId="1059" priority="160">
      <formula>OR(F196=2,F196=3)</formula>
    </cfRule>
  </conditionalFormatting>
  <conditionalFormatting sqref="Z199:AM199">
    <cfRule type="expression" dxfId="1058" priority="159">
      <formula>AND(Z199="",BA198=1)</formula>
    </cfRule>
  </conditionalFormatting>
  <conditionalFormatting sqref="J198:M198">
    <cfRule type="expression" dxfId="1057" priority="158">
      <formula>OR(F198=2,F198=3)</formula>
    </cfRule>
  </conditionalFormatting>
  <conditionalFormatting sqref="I199:P199">
    <cfRule type="expression" dxfId="1056" priority="157">
      <formula>OR(F198=2,F198=3)</formula>
    </cfRule>
  </conditionalFormatting>
  <conditionalFormatting sqref="Z201:AM201">
    <cfRule type="expression" dxfId="1055" priority="156">
      <formula>AND(Z201="",BA200=1)</formula>
    </cfRule>
  </conditionalFormatting>
  <conditionalFormatting sqref="J200:M200">
    <cfRule type="expression" dxfId="1054" priority="155">
      <formula>OR(F200=2,F200=3)</formula>
    </cfRule>
  </conditionalFormatting>
  <conditionalFormatting sqref="I201:P201">
    <cfRule type="expression" dxfId="1053" priority="154">
      <formula>OR(F200=2,F200=3)</formula>
    </cfRule>
  </conditionalFormatting>
  <conditionalFormatting sqref="Z203:AM203">
    <cfRule type="expression" dxfId="1052" priority="153">
      <formula>AND(Z203="",BA202=1)</formula>
    </cfRule>
  </conditionalFormatting>
  <conditionalFormatting sqref="J202:M202">
    <cfRule type="expression" dxfId="1051" priority="152">
      <formula>OR(F202=2,F202=3)</formula>
    </cfRule>
  </conditionalFormatting>
  <conditionalFormatting sqref="I203:P203">
    <cfRule type="expression" dxfId="1050" priority="151">
      <formula>OR(F202=2,F202=3)</formula>
    </cfRule>
  </conditionalFormatting>
  <conditionalFormatting sqref="Z205:AM205">
    <cfRule type="expression" dxfId="1049" priority="150">
      <formula>AND(Z205="",BA204=1)</formula>
    </cfRule>
  </conditionalFormatting>
  <conditionalFormatting sqref="J204:M204">
    <cfRule type="expression" dxfId="1048" priority="149">
      <formula>OR(F204=2,F204=3)</formula>
    </cfRule>
  </conditionalFormatting>
  <conditionalFormatting sqref="I205:P205">
    <cfRule type="expression" dxfId="1047" priority="148">
      <formula>OR(F204=2,F204=3)</formula>
    </cfRule>
  </conditionalFormatting>
  <conditionalFormatting sqref="Z207:AM207">
    <cfRule type="expression" dxfId="1046" priority="147">
      <formula>AND(Z207="",BA206=1)</formula>
    </cfRule>
  </conditionalFormatting>
  <conditionalFormatting sqref="J206:M206">
    <cfRule type="expression" dxfId="1045" priority="146">
      <formula>OR(F206=2,F206=3)</formula>
    </cfRule>
  </conditionalFormatting>
  <conditionalFormatting sqref="I207:P207">
    <cfRule type="expression" dxfId="1044" priority="145">
      <formula>OR(F206=2,F206=3)</formula>
    </cfRule>
  </conditionalFormatting>
  <conditionalFormatting sqref="Z209:AM209">
    <cfRule type="expression" dxfId="1043" priority="144">
      <formula>AND(Z209="",BA208=1)</formula>
    </cfRule>
  </conditionalFormatting>
  <conditionalFormatting sqref="J208:M208">
    <cfRule type="expression" dxfId="1042" priority="143">
      <formula>OR(F208=2,F208=3)</formula>
    </cfRule>
  </conditionalFormatting>
  <conditionalFormatting sqref="I209:P209">
    <cfRule type="expression" dxfId="1041" priority="142">
      <formula>OR(F208=2,F208=3)</formula>
    </cfRule>
  </conditionalFormatting>
  <conditionalFormatting sqref="Z211:AM211">
    <cfRule type="expression" dxfId="1040" priority="141">
      <formula>AND(Z211="",BA210=1)</formula>
    </cfRule>
  </conditionalFormatting>
  <conditionalFormatting sqref="J210:M210">
    <cfRule type="expression" dxfId="1039" priority="140">
      <formula>OR(F210=2,F210=3)</formula>
    </cfRule>
  </conditionalFormatting>
  <conditionalFormatting sqref="I211:P211">
    <cfRule type="expression" dxfId="1038" priority="139">
      <formula>OR(F210=2,F210=3)</formula>
    </cfRule>
  </conditionalFormatting>
  <conditionalFormatting sqref="Z213:AM213">
    <cfRule type="expression" dxfId="1037" priority="138">
      <formula>AND(Z213="",BA212=1)</formula>
    </cfRule>
  </conditionalFormatting>
  <conditionalFormatting sqref="J212:M212">
    <cfRule type="expression" dxfId="1036" priority="137">
      <formula>OR(F212=2,F212=3)</formula>
    </cfRule>
  </conditionalFormatting>
  <conditionalFormatting sqref="I213:P213">
    <cfRule type="expression" dxfId="1035" priority="136">
      <formula>OR(F212=2,F212=3)</formula>
    </cfRule>
  </conditionalFormatting>
  <conditionalFormatting sqref="Z99:AM99">
    <cfRule type="expression" dxfId="1034" priority="135">
      <formula>AND(Z99="",BA98=1)</formula>
    </cfRule>
  </conditionalFormatting>
  <conditionalFormatting sqref="J98:M98">
    <cfRule type="expression" dxfId="1033" priority="134">
      <formula>OR(F98=2,F98=3)</formula>
    </cfRule>
  </conditionalFormatting>
  <conditionalFormatting sqref="I99:P99">
    <cfRule type="expression" dxfId="1032" priority="133">
      <formula>OR(F98=2,F98=3)</formula>
    </cfRule>
  </conditionalFormatting>
  <conditionalFormatting sqref="Z101:AM101">
    <cfRule type="expression" dxfId="1031" priority="132">
      <formula>AND(Z101="",BA100=1)</formula>
    </cfRule>
  </conditionalFormatting>
  <conditionalFormatting sqref="J100:M100">
    <cfRule type="expression" dxfId="1030" priority="131">
      <formula>OR(F100=2,F100=3)</formula>
    </cfRule>
  </conditionalFormatting>
  <conditionalFormatting sqref="I101:P101">
    <cfRule type="expression" dxfId="1029" priority="130">
      <formula>OR(F100=2,F100=3)</formula>
    </cfRule>
  </conditionalFormatting>
  <conditionalFormatting sqref="Z103:AM103">
    <cfRule type="expression" dxfId="1028" priority="129">
      <formula>AND(Z103="",BA102=1)</formula>
    </cfRule>
  </conditionalFormatting>
  <conditionalFormatting sqref="J102:M102">
    <cfRule type="expression" dxfId="1027" priority="128">
      <formula>OR(F102=2,F102=3)</formula>
    </cfRule>
  </conditionalFormatting>
  <conditionalFormatting sqref="I103:P103">
    <cfRule type="expression" dxfId="1026" priority="127">
      <formula>OR(F102=2,F102=3)</formula>
    </cfRule>
  </conditionalFormatting>
  <conditionalFormatting sqref="Z105:AM105">
    <cfRule type="expression" dxfId="1025" priority="126">
      <formula>AND(Z105="",BA104=1)</formula>
    </cfRule>
  </conditionalFormatting>
  <conditionalFormatting sqref="J104:M104">
    <cfRule type="expression" dxfId="1024" priority="125">
      <formula>OR(F104=2,F104=3)</formula>
    </cfRule>
  </conditionalFormatting>
  <conditionalFormatting sqref="I105:P105">
    <cfRule type="expression" dxfId="1023" priority="124">
      <formula>OR(F104=2,F104=3)</formula>
    </cfRule>
  </conditionalFormatting>
  <conditionalFormatting sqref="Z107:AM107">
    <cfRule type="expression" dxfId="1022" priority="123">
      <formula>AND(Z107="",BA106=1)</formula>
    </cfRule>
  </conditionalFormatting>
  <conditionalFormatting sqref="J106:M106">
    <cfRule type="expression" dxfId="1021" priority="122">
      <formula>OR(F106=2,F106=3)</formula>
    </cfRule>
  </conditionalFormatting>
  <conditionalFormatting sqref="I107:P107">
    <cfRule type="expression" dxfId="1020" priority="121">
      <formula>OR(F106=2,F106=3)</formula>
    </cfRule>
  </conditionalFormatting>
  <conditionalFormatting sqref="Z109:AM109">
    <cfRule type="expression" dxfId="1019" priority="120">
      <formula>AND(Z109="",BA108=1)</formula>
    </cfRule>
  </conditionalFormatting>
  <conditionalFormatting sqref="J108:M108">
    <cfRule type="expression" dxfId="1018" priority="119">
      <formula>OR(F108=2,F108=3)</formula>
    </cfRule>
  </conditionalFormatting>
  <conditionalFormatting sqref="I109:P109">
    <cfRule type="expression" dxfId="1017" priority="118">
      <formula>OR(F108=2,F108=3)</formula>
    </cfRule>
  </conditionalFormatting>
  <conditionalFormatting sqref="Z111:AM111">
    <cfRule type="expression" dxfId="1016" priority="117">
      <formula>AND(Z111="",BA110=1)</formula>
    </cfRule>
  </conditionalFormatting>
  <conditionalFormatting sqref="J110:M110">
    <cfRule type="expression" dxfId="1015" priority="116">
      <formula>OR(F110=2,F110=3)</formula>
    </cfRule>
  </conditionalFormatting>
  <conditionalFormatting sqref="I111:P111">
    <cfRule type="expression" dxfId="1014" priority="115">
      <formula>OR(F110=2,F110=3)</formula>
    </cfRule>
  </conditionalFormatting>
  <conditionalFormatting sqref="Z113:AM113">
    <cfRule type="expression" dxfId="1013" priority="114">
      <formula>AND(Z113="",BA112=1)</formula>
    </cfRule>
  </conditionalFormatting>
  <conditionalFormatting sqref="J112:M112">
    <cfRule type="expression" dxfId="1012" priority="113">
      <formula>OR(F112=2,F112=3)</formula>
    </cfRule>
  </conditionalFormatting>
  <conditionalFormatting sqref="I113:P113">
    <cfRule type="expression" dxfId="1011" priority="112">
      <formula>OR(F112=2,F112=3)</formula>
    </cfRule>
  </conditionalFormatting>
  <conditionalFormatting sqref="Z115:AM115">
    <cfRule type="expression" dxfId="1010" priority="111">
      <formula>AND(Z115="",BA114=1)</formula>
    </cfRule>
  </conditionalFormatting>
  <conditionalFormatting sqref="J114:M114">
    <cfRule type="expression" dxfId="1009" priority="110">
      <formula>OR(F114=2,F114=3)</formula>
    </cfRule>
  </conditionalFormatting>
  <conditionalFormatting sqref="I115:P115">
    <cfRule type="expression" dxfId="1008" priority="109">
      <formula>OR(F114=2,F114=3)</formula>
    </cfRule>
  </conditionalFormatting>
  <conditionalFormatting sqref="Z117:AM117">
    <cfRule type="expression" dxfId="1007" priority="108">
      <formula>AND(Z117="",BA116=1)</formula>
    </cfRule>
  </conditionalFormatting>
  <conditionalFormatting sqref="J116:M116">
    <cfRule type="expression" dxfId="1006" priority="107">
      <formula>OR(F116=2,F116=3)</formula>
    </cfRule>
  </conditionalFormatting>
  <conditionalFormatting sqref="I117:P117">
    <cfRule type="expression" dxfId="1005" priority="106">
      <formula>OR(F116=2,F116=3)</formula>
    </cfRule>
  </conditionalFormatting>
  <conditionalFormatting sqref="Z119:AM119">
    <cfRule type="expression" dxfId="1004" priority="105">
      <formula>AND(Z119="",BA118=1)</formula>
    </cfRule>
  </conditionalFormatting>
  <conditionalFormatting sqref="J118:M118">
    <cfRule type="expression" dxfId="1003" priority="104">
      <formula>OR(F118=2,F118=3)</formula>
    </cfRule>
  </conditionalFormatting>
  <conditionalFormatting sqref="I119:P119">
    <cfRule type="expression" dxfId="1002" priority="103">
      <formula>OR(F118=2,F118=3)</formula>
    </cfRule>
  </conditionalFormatting>
  <conditionalFormatting sqref="Z121:AM121">
    <cfRule type="expression" dxfId="1001" priority="102">
      <formula>AND(Z121="",BA120=1)</formula>
    </cfRule>
  </conditionalFormatting>
  <conditionalFormatting sqref="J120:M120">
    <cfRule type="expression" dxfId="1000" priority="101">
      <formula>OR(F120=2,F120=3)</formula>
    </cfRule>
  </conditionalFormatting>
  <conditionalFormatting sqref="I121:P121">
    <cfRule type="expression" dxfId="999" priority="100">
      <formula>OR(F120=2,F120=3)</formula>
    </cfRule>
  </conditionalFormatting>
  <conditionalFormatting sqref="Z123:AM123">
    <cfRule type="expression" dxfId="998" priority="99">
      <formula>AND(Z123="",BA122=1)</formula>
    </cfRule>
  </conditionalFormatting>
  <conditionalFormatting sqref="J122:M122">
    <cfRule type="expression" dxfId="997" priority="98">
      <formula>OR(F122=2,F122=3)</formula>
    </cfRule>
  </conditionalFormatting>
  <conditionalFormatting sqref="I123:P123">
    <cfRule type="expression" dxfId="996" priority="97">
      <formula>OR(F122=2,F122=3)</formula>
    </cfRule>
  </conditionalFormatting>
  <conditionalFormatting sqref="Z125:AM125">
    <cfRule type="expression" dxfId="995" priority="96">
      <formula>AND(Z125="",BA124=1)</formula>
    </cfRule>
  </conditionalFormatting>
  <conditionalFormatting sqref="J124:M124">
    <cfRule type="expression" dxfId="994" priority="95">
      <formula>OR(F124=2,F124=3)</formula>
    </cfRule>
  </conditionalFormatting>
  <conditionalFormatting sqref="I125:P125">
    <cfRule type="expression" dxfId="993" priority="94">
      <formula>OR(F124=2,F124=3)</formula>
    </cfRule>
  </conditionalFormatting>
  <conditionalFormatting sqref="Z127:AM127">
    <cfRule type="expression" dxfId="992" priority="93">
      <formula>AND(Z127="",BA126=1)</formula>
    </cfRule>
  </conditionalFormatting>
  <conditionalFormatting sqref="J126:M126">
    <cfRule type="expression" dxfId="991" priority="92">
      <formula>OR(F126=2,F126=3)</formula>
    </cfRule>
  </conditionalFormatting>
  <conditionalFormatting sqref="I127:P127">
    <cfRule type="expression" dxfId="990" priority="91">
      <formula>OR(F126=2,F126=3)</formula>
    </cfRule>
  </conditionalFormatting>
  <conditionalFormatting sqref="Z142:AM142">
    <cfRule type="expression" dxfId="989" priority="90">
      <formula>AND(Z142="",BA141=1)</formula>
    </cfRule>
  </conditionalFormatting>
  <conditionalFormatting sqref="J141:M141">
    <cfRule type="expression" dxfId="988" priority="89">
      <formula>OR(F141=2,F141=3)</formula>
    </cfRule>
  </conditionalFormatting>
  <conditionalFormatting sqref="I142:P142">
    <cfRule type="expression" dxfId="987" priority="88">
      <formula>OR(F141=2,F141=3)</formula>
    </cfRule>
  </conditionalFormatting>
  <conditionalFormatting sqref="Z144:AM144">
    <cfRule type="expression" dxfId="986" priority="87">
      <formula>AND(Z144="",BA143=1)</formula>
    </cfRule>
  </conditionalFormatting>
  <conditionalFormatting sqref="J143:M143">
    <cfRule type="expression" dxfId="985" priority="86">
      <formula>OR(F143=2,F143=3)</formula>
    </cfRule>
  </conditionalFormatting>
  <conditionalFormatting sqref="I144:P144">
    <cfRule type="expression" dxfId="984" priority="85">
      <formula>OR(F143=2,F143=3)</formula>
    </cfRule>
  </conditionalFormatting>
  <conditionalFormatting sqref="Z146:AM146">
    <cfRule type="expression" dxfId="983" priority="84">
      <formula>AND(Z146="",BA145=1)</formula>
    </cfRule>
  </conditionalFormatting>
  <conditionalFormatting sqref="J145:M145">
    <cfRule type="expression" dxfId="982" priority="83">
      <formula>OR(F145=2,F145=3)</formula>
    </cfRule>
  </conditionalFormatting>
  <conditionalFormatting sqref="I146:P146">
    <cfRule type="expression" dxfId="981" priority="82">
      <formula>OR(F145=2,F145=3)</formula>
    </cfRule>
  </conditionalFormatting>
  <conditionalFormatting sqref="Z148:AM148">
    <cfRule type="expression" dxfId="980" priority="81">
      <formula>AND(Z148="",BA147=1)</formula>
    </cfRule>
  </conditionalFormatting>
  <conditionalFormatting sqref="J147:M147">
    <cfRule type="expression" dxfId="979" priority="80">
      <formula>OR(F147=2,F147=3)</formula>
    </cfRule>
  </conditionalFormatting>
  <conditionalFormatting sqref="I148:P148">
    <cfRule type="expression" dxfId="978" priority="79">
      <formula>OR(F147=2,F147=3)</formula>
    </cfRule>
  </conditionalFormatting>
  <conditionalFormatting sqref="Z150:AM150">
    <cfRule type="expression" dxfId="977" priority="78">
      <formula>AND(Z150="",BA149=1)</formula>
    </cfRule>
  </conditionalFormatting>
  <conditionalFormatting sqref="J149:M149">
    <cfRule type="expression" dxfId="976" priority="77">
      <formula>OR(F149=2,F149=3)</formula>
    </cfRule>
  </conditionalFormatting>
  <conditionalFormatting sqref="I150:P150">
    <cfRule type="expression" dxfId="975" priority="76">
      <formula>OR(F149=2,F149=3)</formula>
    </cfRule>
  </conditionalFormatting>
  <conditionalFormatting sqref="Z152:AM152">
    <cfRule type="expression" dxfId="974" priority="75">
      <formula>AND(Z152="",BA151=1)</formula>
    </cfRule>
  </conditionalFormatting>
  <conditionalFormatting sqref="J151:M151">
    <cfRule type="expression" dxfId="973" priority="74">
      <formula>OR(F151=2,F151=3)</formula>
    </cfRule>
  </conditionalFormatting>
  <conditionalFormatting sqref="I152:P152">
    <cfRule type="expression" dxfId="972" priority="73">
      <formula>OR(F151=2,F151=3)</formula>
    </cfRule>
  </conditionalFormatting>
  <conditionalFormatting sqref="Z154:AM154">
    <cfRule type="expression" dxfId="971" priority="72">
      <formula>AND(Z154="",BA153=1)</formula>
    </cfRule>
  </conditionalFormatting>
  <conditionalFormatting sqref="J153:M153">
    <cfRule type="expression" dxfId="970" priority="71">
      <formula>OR(F153=2,F153=3)</formula>
    </cfRule>
  </conditionalFormatting>
  <conditionalFormatting sqref="I154:P154">
    <cfRule type="expression" dxfId="969" priority="70">
      <formula>OR(F153=2,F153=3)</formula>
    </cfRule>
  </conditionalFormatting>
  <conditionalFormatting sqref="Z156:AM156">
    <cfRule type="expression" dxfId="968" priority="69">
      <formula>AND(Z156="",BA155=1)</formula>
    </cfRule>
  </conditionalFormatting>
  <conditionalFormatting sqref="J155:M155">
    <cfRule type="expression" dxfId="967" priority="68">
      <formula>OR(F155=2,F155=3)</formula>
    </cfRule>
  </conditionalFormatting>
  <conditionalFormatting sqref="I156:P156">
    <cfRule type="expression" dxfId="966" priority="67">
      <formula>OR(F155=2,F155=3)</formula>
    </cfRule>
  </conditionalFormatting>
  <conditionalFormatting sqref="Z158:AM158">
    <cfRule type="expression" dxfId="965" priority="66">
      <formula>AND(Z158="",BA157=1)</formula>
    </cfRule>
  </conditionalFormatting>
  <conditionalFormatting sqref="J157:M157">
    <cfRule type="expression" dxfId="964" priority="65">
      <formula>OR(F157=2,F157=3)</formula>
    </cfRule>
  </conditionalFormatting>
  <conditionalFormatting sqref="I158:P158">
    <cfRule type="expression" dxfId="963" priority="64">
      <formula>OR(F157=2,F157=3)</formula>
    </cfRule>
  </conditionalFormatting>
  <conditionalFormatting sqref="Z160:AM160">
    <cfRule type="expression" dxfId="962" priority="63">
      <formula>AND(Z160="",BA159=1)</formula>
    </cfRule>
  </conditionalFormatting>
  <conditionalFormatting sqref="J159:M159">
    <cfRule type="expression" dxfId="961" priority="62">
      <formula>OR(F159=2,F159=3)</formula>
    </cfRule>
  </conditionalFormatting>
  <conditionalFormatting sqref="I160:P160">
    <cfRule type="expression" dxfId="960" priority="61">
      <formula>OR(F159=2,F159=3)</formula>
    </cfRule>
  </conditionalFormatting>
  <conditionalFormatting sqref="Z162:AM162">
    <cfRule type="expression" dxfId="959" priority="60">
      <formula>AND(Z162="",BA161=1)</formula>
    </cfRule>
  </conditionalFormatting>
  <conditionalFormatting sqref="J161:M161">
    <cfRule type="expression" dxfId="958" priority="59">
      <formula>OR(F161=2,F161=3)</formula>
    </cfRule>
  </conditionalFormatting>
  <conditionalFormatting sqref="I162:P162">
    <cfRule type="expression" dxfId="957" priority="58">
      <formula>OR(F161=2,F161=3)</formula>
    </cfRule>
  </conditionalFormatting>
  <conditionalFormatting sqref="Z164:AM164">
    <cfRule type="expression" dxfId="956" priority="57">
      <formula>AND(Z164="",BA163=1)</formula>
    </cfRule>
  </conditionalFormatting>
  <conditionalFormatting sqref="J163:M163">
    <cfRule type="expression" dxfId="955" priority="56">
      <formula>OR(F163=2,F163=3)</formula>
    </cfRule>
  </conditionalFormatting>
  <conditionalFormatting sqref="I164:P164">
    <cfRule type="expression" dxfId="954" priority="55">
      <formula>OR(F163=2,F163=3)</formula>
    </cfRule>
  </conditionalFormatting>
  <conditionalFormatting sqref="Z166:AM166">
    <cfRule type="expression" dxfId="953" priority="54">
      <formula>AND(Z166="",BA165=1)</formula>
    </cfRule>
  </conditionalFormatting>
  <conditionalFormatting sqref="J165:M165">
    <cfRule type="expression" dxfId="952" priority="53">
      <formula>OR(F165=2,F165=3)</formula>
    </cfRule>
  </conditionalFormatting>
  <conditionalFormatting sqref="I166:P166">
    <cfRule type="expression" dxfId="951" priority="52">
      <formula>OR(F165=2,F165=3)</formula>
    </cfRule>
  </conditionalFormatting>
  <conditionalFormatting sqref="Z168:AM168">
    <cfRule type="expression" dxfId="950" priority="51">
      <formula>AND(Z168="",BA167=1)</formula>
    </cfRule>
  </conditionalFormatting>
  <conditionalFormatting sqref="J167:M167">
    <cfRule type="expression" dxfId="949" priority="50">
      <formula>OR(F167=2,F167=3)</formula>
    </cfRule>
  </conditionalFormatting>
  <conditionalFormatting sqref="I168:P168">
    <cfRule type="expression" dxfId="948" priority="49">
      <formula>OR(F167=2,F167=3)</formula>
    </cfRule>
  </conditionalFormatting>
  <conditionalFormatting sqref="Z170:AM170">
    <cfRule type="expression" dxfId="947" priority="48">
      <formula>AND(Z170="",BA169=1)</formula>
    </cfRule>
  </conditionalFormatting>
  <conditionalFormatting sqref="J169:M169">
    <cfRule type="expression" dxfId="946" priority="47">
      <formula>OR(F169=2,F169=3)</formula>
    </cfRule>
  </conditionalFormatting>
  <conditionalFormatting sqref="I170:P170">
    <cfRule type="expression" dxfId="945" priority="46">
      <formula>OR(F169=2,F169=3)</formula>
    </cfRule>
  </conditionalFormatting>
  <conditionalFormatting sqref="Z56:AM56">
    <cfRule type="expression" dxfId="944" priority="45">
      <formula>AND(Z56="",BA55=1)</formula>
    </cfRule>
  </conditionalFormatting>
  <conditionalFormatting sqref="J55:M55">
    <cfRule type="expression" dxfId="943" priority="44">
      <formula>OR(F55=2,F55=3)</formula>
    </cfRule>
  </conditionalFormatting>
  <conditionalFormatting sqref="I56:P56">
    <cfRule type="expression" dxfId="942" priority="43">
      <formula>OR(F55=2,F55=3)</formula>
    </cfRule>
  </conditionalFormatting>
  <conditionalFormatting sqref="Z58:AM58">
    <cfRule type="expression" dxfId="941" priority="42">
      <formula>AND(Z58="",BA57=1)</formula>
    </cfRule>
  </conditionalFormatting>
  <conditionalFormatting sqref="J57:M57">
    <cfRule type="expression" dxfId="940" priority="41">
      <formula>OR(F57=2,F57=3)</formula>
    </cfRule>
  </conditionalFormatting>
  <conditionalFormatting sqref="I58:P58">
    <cfRule type="expression" dxfId="939" priority="40">
      <formula>OR(F57=2,F57=3)</formula>
    </cfRule>
  </conditionalFormatting>
  <conditionalFormatting sqref="Z60:AM60">
    <cfRule type="expression" dxfId="938" priority="39">
      <formula>AND(Z60="",BA59=1)</formula>
    </cfRule>
  </conditionalFormatting>
  <conditionalFormatting sqref="J59:M59">
    <cfRule type="expression" dxfId="937" priority="38">
      <formula>OR(F59=2,F59=3)</formula>
    </cfRule>
  </conditionalFormatting>
  <conditionalFormatting sqref="I60:P60">
    <cfRule type="expression" dxfId="936" priority="37">
      <formula>OR(F59=2,F59=3)</formula>
    </cfRule>
  </conditionalFormatting>
  <conditionalFormatting sqref="Z62:AM62">
    <cfRule type="expression" dxfId="935" priority="36">
      <formula>AND(Z62="",BA61=1)</formula>
    </cfRule>
  </conditionalFormatting>
  <conditionalFormatting sqref="J61:M61">
    <cfRule type="expression" dxfId="934" priority="35">
      <formula>OR(F61=2,F61=3)</formula>
    </cfRule>
  </conditionalFormatting>
  <conditionalFormatting sqref="I62:P62">
    <cfRule type="expression" dxfId="933" priority="34">
      <formula>OR(F61=2,F61=3)</formula>
    </cfRule>
  </conditionalFormatting>
  <conditionalFormatting sqref="Z64:AM64">
    <cfRule type="expression" dxfId="932" priority="33">
      <formula>AND(Z64="",BA63=1)</formula>
    </cfRule>
  </conditionalFormatting>
  <conditionalFormatting sqref="J63:M63">
    <cfRule type="expression" dxfId="931" priority="32">
      <formula>OR(F63=2,F63=3)</formula>
    </cfRule>
  </conditionalFormatting>
  <conditionalFormatting sqref="I64:P64">
    <cfRule type="expression" dxfId="930" priority="31">
      <formula>OR(F63=2,F63=3)</formula>
    </cfRule>
  </conditionalFormatting>
  <conditionalFormatting sqref="Z66:AM66">
    <cfRule type="expression" dxfId="929" priority="30">
      <formula>AND(Z66="",BA65=1)</formula>
    </cfRule>
  </conditionalFormatting>
  <conditionalFormatting sqref="J65:M65">
    <cfRule type="expression" dxfId="928" priority="29">
      <formula>OR(F65=2,F65=3)</formula>
    </cfRule>
  </conditionalFormatting>
  <conditionalFormatting sqref="I66:P66">
    <cfRule type="expression" dxfId="927" priority="28">
      <formula>OR(F65=2,F65=3)</formula>
    </cfRule>
  </conditionalFormatting>
  <conditionalFormatting sqref="Z68:AM68">
    <cfRule type="expression" dxfId="926" priority="27">
      <formula>AND(Z68="",BA67=1)</formula>
    </cfRule>
  </conditionalFormatting>
  <conditionalFormatting sqref="J67:M67">
    <cfRule type="expression" dxfId="925" priority="26">
      <formula>OR(F67=2,F67=3)</formula>
    </cfRule>
  </conditionalFormatting>
  <conditionalFormatting sqref="I68:P68">
    <cfRule type="expression" dxfId="924" priority="25">
      <formula>OR(F67=2,F67=3)</formula>
    </cfRule>
  </conditionalFormatting>
  <conditionalFormatting sqref="Z70:AM70">
    <cfRule type="expression" dxfId="923" priority="24">
      <formula>AND(Z70="",BA69=1)</formula>
    </cfRule>
  </conditionalFormatting>
  <conditionalFormatting sqref="J69:M69">
    <cfRule type="expression" dxfId="922" priority="23">
      <formula>OR(F69=2,F69=3)</formula>
    </cfRule>
  </conditionalFormatting>
  <conditionalFormatting sqref="I70:P70">
    <cfRule type="expression" dxfId="921" priority="22">
      <formula>OR(F69=2,F69=3)</formula>
    </cfRule>
  </conditionalFormatting>
  <conditionalFormatting sqref="Z72:AM72">
    <cfRule type="expression" dxfId="920" priority="21">
      <formula>AND(Z72="",BA71=1)</formula>
    </cfRule>
  </conditionalFormatting>
  <conditionalFormatting sqref="J71:M71">
    <cfRule type="expression" dxfId="919" priority="20">
      <formula>OR(F71=2,F71=3)</formula>
    </cfRule>
  </conditionalFormatting>
  <conditionalFormatting sqref="I72:P72">
    <cfRule type="expression" dxfId="918" priority="19">
      <formula>OR(F71=2,F71=3)</formula>
    </cfRule>
  </conditionalFormatting>
  <conditionalFormatting sqref="Z74:AM74">
    <cfRule type="expression" dxfId="917" priority="18">
      <formula>AND(Z74="",BA73=1)</formula>
    </cfRule>
  </conditionalFormatting>
  <conditionalFormatting sqref="J73:M73">
    <cfRule type="expression" dxfId="916" priority="17">
      <formula>OR(F73=2,F73=3)</formula>
    </cfRule>
  </conditionalFormatting>
  <conditionalFormatting sqref="I74:P74">
    <cfRule type="expression" dxfId="915" priority="16">
      <formula>OR(F73=2,F73=3)</formula>
    </cfRule>
  </conditionalFormatting>
  <conditionalFormatting sqref="Z76:AM76">
    <cfRule type="expression" dxfId="914" priority="15">
      <formula>AND(Z76="",BA75=1)</formula>
    </cfRule>
  </conditionalFormatting>
  <conditionalFormatting sqref="J75:M75">
    <cfRule type="expression" dxfId="913" priority="14">
      <formula>OR(F75=2,F75=3)</formula>
    </cfRule>
  </conditionalFormatting>
  <conditionalFormatting sqref="I76:P76">
    <cfRule type="expression" dxfId="912" priority="13">
      <formula>OR(F75=2,F75=3)</formula>
    </cfRule>
  </conditionalFormatting>
  <conditionalFormatting sqref="Z78:AM78">
    <cfRule type="expression" dxfId="911" priority="12">
      <formula>AND(Z78="",BA77=1)</formula>
    </cfRule>
  </conditionalFormatting>
  <conditionalFormatting sqref="J77:M77">
    <cfRule type="expression" dxfId="910" priority="11">
      <formula>OR(F77=2,F77=3)</formula>
    </cfRule>
  </conditionalFormatting>
  <conditionalFormatting sqref="I78:P78">
    <cfRule type="expression" dxfId="909" priority="10">
      <formula>OR(F77=2,F77=3)</formula>
    </cfRule>
  </conditionalFormatting>
  <conditionalFormatting sqref="Z80:AM80">
    <cfRule type="expression" dxfId="908" priority="9">
      <formula>AND(Z80="",BA79=1)</formula>
    </cfRule>
  </conditionalFormatting>
  <conditionalFormatting sqref="J79:M79">
    <cfRule type="expression" dxfId="907" priority="8">
      <formula>OR(F79=2,F79=3)</formula>
    </cfRule>
  </conditionalFormatting>
  <conditionalFormatting sqref="I80:P80">
    <cfRule type="expression" dxfId="906" priority="7">
      <formula>OR(F79=2,F79=3)</formula>
    </cfRule>
  </conditionalFormatting>
  <conditionalFormatting sqref="Z82:AM82">
    <cfRule type="expression" dxfId="905" priority="6">
      <formula>AND(Z82="",BA81=1)</formula>
    </cfRule>
  </conditionalFormatting>
  <conditionalFormatting sqref="J81:M81">
    <cfRule type="expression" dxfId="904" priority="5">
      <formula>OR(F81=2,F81=3)</formula>
    </cfRule>
  </conditionalFormatting>
  <conditionalFormatting sqref="I82:P82">
    <cfRule type="expression" dxfId="903" priority="4">
      <formula>OR(F81=2,F81=3)</formula>
    </cfRule>
  </conditionalFormatting>
  <conditionalFormatting sqref="Z84:AM84">
    <cfRule type="expression" dxfId="902" priority="3">
      <formula>AND(Z84="",BA83=1)</formula>
    </cfRule>
  </conditionalFormatting>
  <conditionalFormatting sqref="J83:M83">
    <cfRule type="expression" dxfId="901" priority="2">
      <formula>OR(F83=2,F83=3)</formula>
    </cfRule>
  </conditionalFormatting>
  <conditionalFormatting sqref="I84:P84">
    <cfRule type="expression" dxfId="9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B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B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B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B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B00-000004000000}">
      <formula1>"1,2,3"</formula1>
    </dataValidation>
    <dataValidation type="whole" imeMode="off" allowBlank="1" showInputMessage="1" showErrorMessage="1" error="1~31までの数字をご入力ください。" sqref="B141:C170 B12:C41 B184:C213 B98:C127 B55:C84" xr:uid="{00000000-0002-0000-0B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B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B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B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B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B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7</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00701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00702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00703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00704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00705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00706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00707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00708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00709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00710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00711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00712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00713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00714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00715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00716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00717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00718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00719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00720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00721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00722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00723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00724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00725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00726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00727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00728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00729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00730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00731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00732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00733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00734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00735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00736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00737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00738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00739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00740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00741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00742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00743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00744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00745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00746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00747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00748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00749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00750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00751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00752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00753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00754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00755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00756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00757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00758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00759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00760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00761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00762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00763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00764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00765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00766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00767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00768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00769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00770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00771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00772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00773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00774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00775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899" priority="225">
      <formula>AND(Z13="",BA12=1)</formula>
    </cfRule>
  </conditionalFormatting>
  <conditionalFormatting sqref="J12:M12">
    <cfRule type="expression" dxfId="898" priority="224">
      <formula>OR(F12=2,F12=3)</formula>
    </cfRule>
  </conditionalFormatting>
  <conditionalFormatting sqref="I13:P13">
    <cfRule type="expression" dxfId="897" priority="223">
      <formula>OR(F12=2,F12=3)</formula>
    </cfRule>
  </conditionalFormatting>
  <conditionalFormatting sqref="Z15:AM15">
    <cfRule type="expression" dxfId="896" priority="222">
      <formula>AND(Z15="",BA14=1)</formula>
    </cfRule>
  </conditionalFormatting>
  <conditionalFormatting sqref="J14:M14">
    <cfRule type="expression" dxfId="895" priority="221">
      <formula>OR(F14=2,F14=3)</formula>
    </cfRule>
  </conditionalFormatting>
  <conditionalFormatting sqref="I15:P15">
    <cfRule type="expression" dxfId="894" priority="220">
      <formula>OR(F14=2,F14=3)</formula>
    </cfRule>
  </conditionalFormatting>
  <conditionalFormatting sqref="Z17:AM17">
    <cfRule type="expression" dxfId="893" priority="219">
      <formula>AND(Z17="",BA16=1)</formula>
    </cfRule>
  </conditionalFormatting>
  <conditionalFormatting sqref="J16:M16">
    <cfRule type="expression" dxfId="892" priority="218">
      <formula>OR(F16=2,F16=3)</formula>
    </cfRule>
  </conditionalFormatting>
  <conditionalFormatting sqref="I17:P17">
    <cfRule type="expression" dxfId="891" priority="217">
      <formula>OR(F16=2,F16=3)</formula>
    </cfRule>
  </conditionalFormatting>
  <conditionalFormatting sqref="Z19:AM19">
    <cfRule type="expression" dxfId="890" priority="216">
      <formula>AND(Z19="",BA18=1)</formula>
    </cfRule>
  </conditionalFormatting>
  <conditionalFormatting sqref="J18:M18">
    <cfRule type="expression" dxfId="889" priority="215">
      <formula>OR(F18=2,F18=3)</formula>
    </cfRule>
  </conditionalFormatting>
  <conditionalFormatting sqref="I19:P19">
    <cfRule type="expression" dxfId="888" priority="214">
      <formula>OR(F18=2,F18=3)</formula>
    </cfRule>
  </conditionalFormatting>
  <conditionalFormatting sqref="Z21:AM21">
    <cfRule type="expression" dxfId="887" priority="213">
      <formula>AND(Z21="",BA20=1)</formula>
    </cfRule>
  </conditionalFormatting>
  <conditionalFormatting sqref="J20:M20">
    <cfRule type="expression" dxfId="886" priority="212">
      <formula>OR(F20=2,F20=3)</formula>
    </cfRule>
  </conditionalFormatting>
  <conditionalFormatting sqref="I21:P21">
    <cfRule type="expression" dxfId="885" priority="211">
      <formula>OR(F20=2,F20=3)</formula>
    </cfRule>
  </conditionalFormatting>
  <conditionalFormatting sqref="Z23:AM23">
    <cfRule type="expression" dxfId="884" priority="210">
      <formula>AND(Z23="",BA22=1)</formula>
    </cfRule>
  </conditionalFormatting>
  <conditionalFormatting sqref="J22:M22">
    <cfRule type="expression" dxfId="883" priority="209">
      <formula>OR(F22=2,F22=3)</formula>
    </cfRule>
  </conditionalFormatting>
  <conditionalFormatting sqref="I23:P23">
    <cfRule type="expression" dxfId="882" priority="208">
      <formula>OR(F22=2,F22=3)</formula>
    </cfRule>
  </conditionalFormatting>
  <conditionalFormatting sqref="Z25:AM25">
    <cfRule type="expression" dxfId="881" priority="207">
      <formula>AND(Z25="",BA24=1)</formula>
    </cfRule>
  </conditionalFormatting>
  <conditionalFormatting sqref="J24:M24">
    <cfRule type="expression" dxfId="880" priority="206">
      <formula>OR(F24=2,F24=3)</formula>
    </cfRule>
  </conditionalFormatting>
  <conditionalFormatting sqref="I25:P25">
    <cfRule type="expression" dxfId="879" priority="205">
      <formula>OR(F24=2,F24=3)</formula>
    </cfRule>
  </conditionalFormatting>
  <conditionalFormatting sqref="Z27:AM27">
    <cfRule type="expression" dxfId="878" priority="204">
      <formula>AND(Z27="",BA26=1)</formula>
    </cfRule>
  </conditionalFormatting>
  <conditionalFormatting sqref="J26:M26">
    <cfRule type="expression" dxfId="877" priority="203">
      <formula>OR(F26=2,F26=3)</formula>
    </cfRule>
  </conditionalFormatting>
  <conditionalFormatting sqref="I27:P27">
    <cfRule type="expression" dxfId="876" priority="202">
      <formula>OR(F26=2,F26=3)</formula>
    </cfRule>
  </conditionalFormatting>
  <conditionalFormatting sqref="Z29:AM29">
    <cfRule type="expression" dxfId="875" priority="201">
      <formula>AND(Z29="",BA28=1)</formula>
    </cfRule>
  </conditionalFormatting>
  <conditionalFormatting sqref="J28:M28">
    <cfRule type="expression" dxfId="874" priority="200">
      <formula>OR(F28=2,F28=3)</formula>
    </cfRule>
  </conditionalFormatting>
  <conditionalFormatting sqref="I29:P29">
    <cfRule type="expression" dxfId="873" priority="199">
      <formula>OR(F28=2,F28=3)</formula>
    </cfRule>
  </conditionalFormatting>
  <conditionalFormatting sqref="Z31:AM31">
    <cfRule type="expression" dxfId="872" priority="198">
      <formula>AND(Z31="",BA30=1)</formula>
    </cfRule>
  </conditionalFormatting>
  <conditionalFormatting sqref="J30:M30">
    <cfRule type="expression" dxfId="871" priority="197">
      <formula>OR(F30=2,F30=3)</formula>
    </cfRule>
  </conditionalFormatting>
  <conditionalFormatting sqref="I31:P31">
    <cfRule type="expression" dxfId="870" priority="196">
      <formula>OR(F30=2,F30=3)</formula>
    </cfRule>
  </conditionalFormatting>
  <conditionalFormatting sqref="Z33:AM33">
    <cfRule type="expression" dxfId="869" priority="195">
      <formula>AND(Z33="",BA32=1)</formula>
    </cfRule>
  </conditionalFormatting>
  <conditionalFormatting sqref="J32:M32">
    <cfRule type="expression" dxfId="868" priority="194">
      <formula>OR(F32=2,F32=3)</formula>
    </cfRule>
  </conditionalFormatting>
  <conditionalFormatting sqref="I33:P33">
    <cfRule type="expression" dxfId="867" priority="193">
      <formula>OR(F32=2,F32=3)</formula>
    </cfRule>
  </conditionalFormatting>
  <conditionalFormatting sqref="Z35:AM35">
    <cfRule type="expression" dxfId="866" priority="192">
      <formula>AND(Z35="",BA34=1)</formula>
    </cfRule>
  </conditionalFormatting>
  <conditionalFormatting sqref="J34:M34">
    <cfRule type="expression" dxfId="865" priority="191">
      <formula>OR(F34=2,F34=3)</formula>
    </cfRule>
  </conditionalFormatting>
  <conditionalFormatting sqref="I35:P35">
    <cfRule type="expression" dxfId="864" priority="190">
      <formula>OR(F34=2,F34=3)</formula>
    </cfRule>
  </conditionalFormatting>
  <conditionalFormatting sqref="Z37:AM37">
    <cfRule type="expression" dxfId="863" priority="189">
      <formula>AND(Z37="",BA36=1)</formula>
    </cfRule>
  </conditionalFormatting>
  <conditionalFormatting sqref="J36:M36">
    <cfRule type="expression" dxfId="862" priority="188">
      <formula>OR(F36=2,F36=3)</formula>
    </cfRule>
  </conditionalFormatting>
  <conditionalFormatting sqref="I37:P37">
    <cfRule type="expression" dxfId="861" priority="187">
      <formula>OR(F36=2,F36=3)</formula>
    </cfRule>
  </conditionalFormatting>
  <conditionalFormatting sqref="Z39:AM39">
    <cfRule type="expression" dxfId="860" priority="186">
      <formula>AND(Z39="",BA38=1)</formula>
    </cfRule>
  </conditionalFormatting>
  <conditionalFormatting sqref="J38:M38">
    <cfRule type="expression" dxfId="859" priority="185">
      <formula>OR(F38=2,F38=3)</formula>
    </cfRule>
  </conditionalFormatting>
  <conditionalFormatting sqref="I39:P39">
    <cfRule type="expression" dxfId="858" priority="184">
      <formula>OR(F38=2,F38=3)</formula>
    </cfRule>
  </conditionalFormatting>
  <conditionalFormatting sqref="Z41:AM41">
    <cfRule type="expression" dxfId="857" priority="183">
      <formula>AND(Z41="",BA40=1)</formula>
    </cfRule>
  </conditionalFormatting>
  <conditionalFormatting sqref="J40:M40">
    <cfRule type="expression" dxfId="856" priority="182">
      <formula>OR(F40=2,F40=3)</formula>
    </cfRule>
  </conditionalFormatting>
  <conditionalFormatting sqref="I41:P41">
    <cfRule type="expression" dxfId="855" priority="181">
      <formula>OR(F40=2,F40=3)</formula>
    </cfRule>
  </conditionalFormatting>
  <conditionalFormatting sqref="Z185:AM185">
    <cfRule type="expression" dxfId="854" priority="180">
      <formula>AND(Z185="",BA184=1)</formula>
    </cfRule>
  </conditionalFormatting>
  <conditionalFormatting sqref="J184:M184">
    <cfRule type="expression" dxfId="853" priority="179">
      <formula>OR(F184=2,F184=3)</formula>
    </cfRule>
  </conditionalFormatting>
  <conditionalFormatting sqref="I185:P185">
    <cfRule type="expression" dxfId="852" priority="178">
      <formula>OR(F184=2,F184=3)</formula>
    </cfRule>
  </conditionalFormatting>
  <conditionalFormatting sqref="Z187:AM187">
    <cfRule type="expression" dxfId="851" priority="177">
      <formula>AND(Z187="",BA186=1)</formula>
    </cfRule>
  </conditionalFormatting>
  <conditionalFormatting sqref="J186:M186">
    <cfRule type="expression" dxfId="850" priority="176">
      <formula>OR(F186=2,F186=3)</formula>
    </cfRule>
  </conditionalFormatting>
  <conditionalFormatting sqref="I187:P187">
    <cfRule type="expression" dxfId="849" priority="175">
      <formula>OR(F186=2,F186=3)</formula>
    </cfRule>
  </conditionalFormatting>
  <conditionalFormatting sqref="Z189:AM189">
    <cfRule type="expression" dxfId="848" priority="174">
      <formula>AND(Z189="",BA188=1)</formula>
    </cfRule>
  </conditionalFormatting>
  <conditionalFormatting sqref="J188:M188">
    <cfRule type="expression" dxfId="847" priority="173">
      <formula>OR(F188=2,F188=3)</formula>
    </cfRule>
  </conditionalFormatting>
  <conditionalFormatting sqref="I189:P189">
    <cfRule type="expression" dxfId="846" priority="172">
      <formula>OR(F188=2,F188=3)</formula>
    </cfRule>
  </conditionalFormatting>
  <conditionalFormatting sqref="Z191:AM191">
    <cfRule type="expression" dxfId="845" priority="171">
      <formula>AND(Z191="",BA190=1)</formula>
    </cfRule>
  </conditionalFormatting>
  <conditionalFormatting sqref="J190:M190">
    <cfRule type="expression" dxfId="844" priority="170">
      <formula>OR(F190=2,F190=3)</formula>
    </cfRule>
  </conditionalFormatting>
  <conditionalFormatting sqref="I191:P191">
    <cfRule type="expression" dxfId="843" priority="169">
      <formula>OR(F190=2,F190=3)</formula>
    </cfRule>
  </conditionalFormatting>
  <conditionalFormatting sqref="Z193:AM193">
    <cfRule type="expression" dxfId="842" priority="168">
      <formula>AND(Z193="",BA192=1)</formula>
    </cfRule>
  </conditionalFormatting>
  <conditionalFormatting sqref="J192:M192">
    <cfRule type="expression" dxfId="841" priority="167">
      <formula>OR(F192=2,F192=3)</formula>
    </cfRule>
  </conditionalFormatting>
  <conditionalFormatting sqref="I193:P193">
    <cfRule type="expression" dxfId="840" priority="166">
      <formula>OR(F192=2,F192=3)</formula>
    </cfRule>
  </conditionalFormatting>
  <conditionalFormatting sqref="Z195:AM195">
    <cfRule type="expression" dxfId="839" priority="165">
      <formula>AND(Z195="",BA194=1)</formula>
    </cfRule>
  </conditionalFormatting>
  <conditionalFormatting sqref="J194:M194">
    <cfRule type="expression" dxfId="838" priority="164">
      <formula>OR(F194=2,F194=3)</formula>
    </cfRule>
  </conditionalFormatting>
  <conditionalFormatting sqref="I195:P195">
    <cfRule type="expression" dxfId="837" priority="163">
      <formula>OR(F194=2,F194=3)</formula>
    </cfRule>
  </conditionalFormatting>
  <conditionalFormatting sqref="Z197:AM197">
    <cfRule type="expression" dxfId="836" priority="162">
      <formula>AND(Z197="",BA196=1)</formula>
    </cfRule>
  </conditionalFormatting>
  <conditionalFormatting sqref="J196:M196">
    <cfRule type="expression" dxfId="835" priority="161">
      <formula>OR(F196=2,F196=3)</formula>
    </cfRule>
  </conditionalFormatting>
  <conditionalFormatting sqref="I197:P197">
    <cfRule type="expression" dxfId="834" priority="160">
      <formula>OR(F196=2,F196=3)</formula>
    </cfRule>
  </conditionalFormatting>
  <conditionalFormatting sqref="Z199:AM199">
    <cfRule type="expression" dxfId="833" priority="159">
      <formula>AND(Z199="",BA198=1)</formula>
    </cfRule>
  </conditionalFormatting>
  <conditionalFormatting sqref="J198:M198">
    <cfRule type="expression" dxfId="832" priority="158">
      <formula>OR(F198=2,F198=3)</formula>
    </cfRule>
  </conditionalFormatting>
  <conditionalFormatting sqref="I199:P199">
    <cfRule type="expression" dxfId="831" priority="157">
      <formula>OR(F198=2,F198=3)</formula>
    </cfRule>
  </conditionalFormatting>
  <conditionalFormatting sqref="Z201:AM201">
    <cfRule type="expression" dxfId="830" priority="156">
      <formula>AND(Z201="",BA200=1)</formula>
    </cfRule>
  </conditionalFormatting>
  <conditionalFormatting sqref="J200:M200">
    <cfRule type="expression" dxfId="829" priority="155">
      <formula>OR(F200=2,F200=3)</formula>
    </cfRule>
  </conditionalFormatting>
  <conditionalFormatting sqref="I201:P201">
    <cfRule type="expression" dxfId="828" priority="154">
      <formula>OR(F200=2,F200=3)</formula>
    </cfRule>
  </conditionalFormatting>
  <conditionalFormatting sqref="Z203:AM203">
    <cfRule type="expression" dxfId="827" priority="153">
      <formula>AND(Z203="",BA202=1)</formula>
    </cfRule>
  </conditionalFormatting>
  <conditionalFormatting sqref="J202:M202">
    <cfRule type="expression" dxfId="826" priority="152">
      <formula>OR(F202=2,F202=3)</formula>
    </cfRule>
  </conditionalFormatting>
  <conditionalFormatting sqref="I203:P203">
    <cfRule type="expression" dxfId="825" priority="151">
      <formula>OR(F202=2,F202=3)</formula>
    </cfRule>
  </conditionalFormatting>
  <conditionalFormatting sqref="Z205:AM205">
    <cfRule type="expression" dxfId="824" priority="150">
      <formula>AND(Z205="",BA204=1)</formula>
    </cfRule>
  </conditionalFormatting>
  <conditionalFormatting sqref="J204:M204">
    <cfRule type="expression" dxfId="823" priority="149">
      <formula>OR(F204=2,F204=3)</formula>
    </cfRule>
  </conditionalFormatting>
  <conditionalFormatting sqref="I205:P205">
    <cfRule type="expression" dxfId="822" priority="148">
      <formula>OR(F204=2,F204=3)</formula>
    </cfRule>
  </conditionalFormatting>
  <conditionalFormatting sqref="Z207:AM207">
    <cfRule type="expression" dxfId="821" priority="147">
      <formula>AND(Z207="",BA206=1)</formula>
    </cfRule>
  </conditionalFormatting>
  <conditionalFormatting sqref="J206:M206">
    <cfRule type="expression" dxfId="820" priority="146">
      <formula>OR(F206=2,F206=3)</formula>
    </cfRule>
  </conditionalFormatting>
  <conditionalFormatting sqref="I207:P207">
    <cfRule type="expression" dxfId="819" priority="145">
      <formula>OR(F206=2,F206=3)</formula>
    </cfRule>
  </conditionalFormatting>
  <conditionalFormatting sqref="Z209:AM209">
    <cfRule type="expression" dxfId="818" priority="144">
      <formula>AND(Z209="",BA208=1)</formula>
    </cfRule>
  </conditionalFormatting>
  <conditionalFormatting sqref="J208:M208">
    <cfRule type="expression" dxfId="817" priority="143">
      <formula>OR(F208=2,F208=3)</formula>
    </cfRule>
  </conditionalFormatting>
  <conditionalFormatting sqref="I209:P209">
    <cfRule type="expression" dxfId="816" priority="142">
      <formula>OR(F208=2,F208=3)</formula>
    </cfRule>
  </conditionalFormatting>
  <conditionalFormatting sqref="Z211:AM211">
    <cfRule type="expression" dxfId="815" priority="141">
      <formula>AND(Z211="",BA210=1)</formula>
    </cfRule>
  </conditionalFormatting>
  <conditionalFormatting sqref="J210:M210">
    <cfRule type="expression" dxfId="814" priority="140">
      <formula>OR(F210=2,F210=3)</formula>
    </cfRule>
  </conditionalFormatting>
  <conditionalFormatting sqref="I211:P211">
    <cfRule type="expression" dxfId="813" priority="139">
      <formula>OR(F210=2,F210=3)</formula>
    </cfRule>
  </conditionalFormatting>
  <conditionalFormatting sqref="Z213:AM213">
    <cfRule type="expression" dxfId="812" priority="138">
      <formula>AND(Z213="",BA212=1)</formula>
    </cfRule>
  </conditionalFormatting>
  <conditionalFormatting sqref="J212:M212">
    <cfRule type="expression" dxfId="811" priority="137">
      <formula>OR(F212=2,F212=3)</formula>
    </cfRule>
  </conditionalFormatting>
  <conditionalFormatting sqref="I213:P213">
    <cfRule type="expression" dxfId="810" priority="136">
      <formula>OR(F212=2,F212=3)</formula>
    </cfRule>
  </conditionalFormatting>
  <conditionalFormatting sqref="Z99:AM99">
    <cfRule type="expression" dxfId="809" priority="135">
      <formula>AND(Z99="",BA98=1)</formula>
    </cfRule>
  </conditionalFormatting>
  <conditionalFormatting sqref="J98:M98">
    <cfRule type="expression" dxfId="808" priority="134">
      <formula>OR(F98=2,F98=3)</formula>
    </cfRule>
  </conditionalFormatting>
  <conditionalFormatting sqref="I99:P99">
    <cfRule type="expression" dxfId="807" priority="133">
      <formula>OR(F98=2,F98=3)</formula>
    </cfRule>
  </conditionalFormatting>
  <conditionalFormatting sqref="Z101:AM101">
    <cfRule type="expression" dxfId="806" priority="132">
      <formula>AND(Z101="",BA100=1)</formula>
    </cfRule>
  </conditionalFormatting>
  <conditionalFormatting sqref="J100:M100">
    <cfRule type="expression" dxfId="805" priority="131">
      <formula>OR(F100=2,F100=3)</formula>
    </cfRule>
  </conditionalFormatting>
  <conditionalFormatting sqref="I101:P101">
    <cfRule type="expression" dxfId="804" priority="130">
      <formula>OR(F100=2,F100=3)</formula>
    </cfRule>
  </conditionalFormatting>
  <conditionalFormatting sqref="Z103:AM103">
    <cfRule type="expression" dxfId="803" priority="129">
      <formula>AND(Z103="",BA102=1)</formula>
    </cfRule>
  </conditionalFormatting>
  <conditionalFormatting sqref="J102:M102">
    <cfRule type="expression" dxfId="802" priority="128">
      <formula>OR(F102=2,F102=3)</formula>
    </cfRule>
  </conditionalFormatting>
  <conditionalFormatting sqref="I103:P103">
    <cfRule type="expression" dxfId="801" priority="127">
      <formula>OR(F102=2,F102=3)</formula>
    </cfRule>
  </conditionalFormatting>
  <conditionalFormatting sqref="Z105:AM105">
    <cfRule type="expression" dxfId="800" priority="126">
      <formula>AND(Z105="",BA104=1)</formula>
    </cfRule>
  </conditionalFormatting>
  <conditionalFormatting sqref="J104:M104">
    <cfRule type="expression" dxfId="799" priority="125">
      <formula>OR(F104=2,F104=3)</formula>
    </cfRule>
  </conditionalFormatting>
  <conditionalFormatting sqref="I105:P105">
    <cfRule type="expression" dxfId="798" priority="124">
      <formula>OR(F104=2,F104=3)</formula>
    </cfRule>
  </conditionalFormatting>
  <conditionalFormatting sqref="Z107:AM107">
    <cfRule type="expression" dxfId="797" priority="123">
      <formula>AND(Z107="",BA106=1)</formula>
    </cfRule>
  </conditionalFormatting>
  <conditionalFormatting sqref="J106:M106">
    <cfRule type="expression" dxfId="796" priority="122">
      <formula>OR(F106=2,F106=3)</formula>
    </cfRule>
  </conditionalFormatting>
  <conditionalFormatting sqref="I107:P107">
    <cfRule type="expression" dxfId="795" priority="121">
      <formula>OR(F106=2,F106=3)</formula>
    </cfRule>
  </conditionalFormatting>
  <conditionalFormatting sqref="Z109:AM109">
    <cfRule type="expression" dxfId="794" priority="120">
      <formula>AND(Z109="",BA108=1)</formula>
    </cfRule>
  </conditionalFormatting>
  <conditionalFormatting sqref="J108:M108">
    <cfRule type="expression" dxfId="793" priority="119">
      <formula>OR(F108=2,F108=3)</formula>
    </cfRule>
  </conditionalFormatting>
  <conditionalFormatting sqref="I109:P109">
    <cfRule type="expression" dxfId="792" priority="118">
      <formula>OR(F108=2,F108=3)</formula>
    </cfRule>
  </conditionalFormatting>
  <conditionalFormatting sqref="Z111:AM111">
    <cfRule type="expression" dxfId="791" priority="117">
      <formula>AND(Z111="",BA110=1)</formula>
    </cfRule>
  </conditionalFormatting>
  <conditionalFormatting sqref="J110:M110">
    <cfRule type="expression" dxfId="790" priority="116">
      <formula>OR(F110=2,F110=3)</formula>
    </cfRule>
  </conditionalFormatting>
  <conditionalFormatting sqref="I111:P111">
    <cfRule type="expression" dxfId="789" priority="115">
      <formula>OR(F110=2,F110=3)</formula>
    </cfRule>
  </conditionalFormatting>
  <conditionalFormatting sqref="Z113:AM113">
    <cfRule type="expression" dxfId="788" priority="114">
      <formula>AND(Z113="",BA112=1)</formula>
    </cfRule>
  </conditionalFormatting>
  <conditionalFormatting sqref="J112:M112">
    <cfRule type="expression" dxfId="787" priority="113">
      <formula>OR(F112=2,F112=3)</formula>
    </cfRule>
  </conditionalFormatting>
  <conditionalFormatting sqref="I113:P113">
    <cfRule type="expression" dxfId="786" priority="112">
      <formula>OR(F112=2,F112=3)</formula>
    </cfRule>
  </conditionalFormatting>
  <conditionalFormatting sqref="Z115:AM115">
    <cfRule type="expression" dxfId="785" priority="111">
      <formula>AND(Z115="",BA114=1)</formula>
    </cfRule>
  </conditionalFormatting>
  <conditionalFormatting sqref="J114:M114">
    <cfRule type="expression" dxfId="784" priority="110">
      <formula>OR(F114=2,F114=3)</formula>
    </cfRule>
  </conditionalFormatting>
  <conditionalFormatting sqref="I115:P115">
    <cfRule type="expression" dxfId="783" priority="109">
      <formula>OR(F114=2,F114=3)</formula>
    </cfRule>
  </conditionalFormatting>
  <conditionalFormatting sqref="Z117:AM117">
    <cfRule type="expression" dxfId="782" priority="108">
      <formula>AND(Z117="",BA116=1)</formula>
    </cfRule>
  </conditionalFormatting>
  <conditionalFormatting sqref="J116:M116">
    <cfRule type="expression" dxfId="781" priority="107">
      <formula>OR(F116=2,F116=3)</formula>
    </cfRule>
  </conditionalFormatting>
  <conditionalFormatting sqref="I117:P117">
    <cfRule type="expression" dxfId="780" priority="106">
      <formula>OR(F116=2,F116=3)</formula>
    </cfRule>
  </conditionalFormatting>
  <conditionalFormatting sqref="Z119:AM119">
    <cfRule type="expression" dxfId="779" priority="105">
      <formula>AND(Z119="",BA118=1)</formula>
    </cfRule>
  </conditionalFormatting>
  <conditionalFormatting sqref="J118:M118">
    <cfRule type="expression" dxfId="778" priority="104">
      <formula>OR(F118=2,F118=3)</formula>
    </cfRule>
  </conditionalFormatting>
  <conditionalFormatting sqref="I119:P119">
    <cfRule type="expression" dxfId="777" priority="103">
      <formula>OR(F118=2,F118=3)</formula>
    </cfRule>
  </conditionalFormatting>
  <conditionalFormatting sqref="Z121:AM121">
    <cfRule type="expression" dxfId="776" priority="102">
      <formula>AND(Z121="",BA120=1)</formula>
    </cfRule>
  </conditionalFormatting>
  <conditionalFormatting sqref="J120:M120">
    <cfRule type="expression" dxfId="775" priority="101">
      <formula>OR(F120=2,F120=3)</formula>
    </cfRule>
  </conditionalFormatting>
  <conditionalFormatting sqref="I121:P121">
    <cfRule type="expression" dxfId="774" priority="100">
      <formula>OR(F120=2,F120=3)</formula>
    </cfRule>
  </conditionalFormatting>
  <conditionalFormatting sqref="Z123:AM123">
    <cfRule type="expression" dxfId="773" priority="99">
      <formula>AND(Z123="",BA122=1)</formula>
    </cfRule>
  </conditionalFormatting>
  <conditionalFormatting sqref="J122:M122">
    <cfRule type="expression" dxfId="772" priority="98">
      <formula>OR(F122=2,F122=3)</formula>
    </cfRule>
  </conditionalFormatting>
  <conditionalFormatting sqref="I123:P123">
    <cfRule type="expression" dxfId="771" priority="97">
      <formula>OR(F122=2,F122=3)</formula>
    </cfRule>
  </conditionalFormatting>
  <conditionalFormatting sqref="Z125:AM125">
    <cfRule type="expression" dxfId="770" priority="96">
      <formula>AND(Z125="",BA124=1)</formula>
    </cfRule>
  </conditionalFormatting>
  <conditionalFormatting sqref="J124:M124">
    <cfRule type="expression" dxfId="769" priority="95">
      <formula>OR(F124=2,F124=3)</formula>
    </cfRule>
  </conditionalFormatting>
  <conditionalFormatting sqref="I125:P125">
    <cfRule type="expression" dxfId="768" priority="94">
      <formula>OR(F124=2,F124=3)</formula>
    </cfRule>
  </conditionalFormatting>
  <conditionalFormatting sqref="Z127:AM127">
    <cfRule type="expression" dxfId="767" priority="93">
      <formula>AND(Z127="",BA126=1)</formula>
    </cfRule>
  </conditionalFormatting>
  <conditionalFormatting sqref="J126:M126">
    <cfRule type="expression" dxfId="766" priority="92">
      <formula>OR(F126=2,F126=3)</formula>
    </cfRule>
  </conditionalFormatting>
  <conditionalFormatting sqref="I127:P127">
    <cfRule type="expression" dxfId="765" priority="91">
      <formula>OR(F126=2,F126=3)</formula>
    </cfRule>
  </conditionalFormatting>
  <conditionalFormatting sqref="Z142:AM142">
    <cfRule type="expression" dxfId="764" priority="90">
      <formula>AND(Z142="",BA141=1)</formula>
    </cfRule>
  </conditionalFormatting>
  <conditionalFormatting sqref="J141:M141">
    <cfRule type="expression" dxfId="763" priority="89">
      <formula>OR(F141=2,F141=3)</formula>
    </cfRule>
  </conditionalFormatting>
  <conditionalFormatting sqref="I142:P142">
    <cfRule type="expression" dxfId="762" priority="88">
      <formula>OR(F141=2,F141=3)</formula>
    </cfRule>
  </conditionalFormatting>
  <conditionalFormatting sqref="Z144:AM144">
    <cfRule type="expression" dxfId="761" priority="87">
      <formula>AND(Z144="",BA143=1)</formula>
    </cfRule>
  </conditionalFormatting>
  <conditionalFormatting sqref="J143:M143">
    <cfRule type="expression" dxfId="760" priority="86">
      <formula>OR(F143=2,F143=3)</formula>
    </cfRule>
  </conditionalFormatting>
  <conditionalFormatting sqref="I144:P144">
    <cfRule type="expression" dxfId="759" priority="85">
      <formula>OR(F143=2,F143=3)</formula>
    </cfRule>
  </conditionalFormatting>
  <conditionalFormatting sqref="Z146:AM146">
    <cfRule type="expression" dxfId="758" priority="84">
      <formula>AND(Z146="",BA145=1)</formula>
    </cfRule>
  </conditionalFormatting>
  <conditionalFormatting sqref="J145:M145">
    <cfRule type="expression" dxfId="757" priority="83">
      <formula>OR(F145=2,F145=3)</formula>
    </cfRule>
  </conditionalFormatting>
  <conditionalFormatting sqref="I146:P146">
    <cfRule type="expression" dxfId="756" priority="82">
      <formula>OR(F145=2,F145=3)</formula>
    </cfRule>
  </conditionalFormatting>
  <conditionalFormatting sqref="Z148:AM148">
    <cfRule type="expression" dxfId="755" priority="81">
      <formula>AND(Z148="",BA147=1)</formula>
    </cfRule>
  </conditionalFormatting>
  <conditionalFormatting sqref="J147:M147">
    <cfRule type="expression" dxfId="754" priority="80">
      <formula>OR(F147=2,F147=3)</formula>
    </cfRule>
  </conditionalFormatting>
  <conditionalFormatting sqref="I148:P148">
    <cfRule type="expression" dxfId="753" priority="79">
      <formula>OR(F147=2,F147=3)</formula>
    </cfRule>
  </conditionalFormatting>
  <conditionalFormatting sqref="Z150:AM150">
    <cfRule type="expression" dxfId="752" priority="78">
      <formula>AND(Z150="",BA149=1)</formula>
    </cfRule>
  </conditionalFormatting>
  <conditionalFormatting sqref="J149:M149">
    <cfRule type="expression" dxfId="751" priority="77">
      <formula>OR(F149=2,F149=3)</formula>
    </cfRule>
  </conditionalFormatting>
  <conditionalFormatting sqref="I150:P150">
    <cfRule type="expression" dxfId="750" priority="76">
      <formula>OR(F149=2,F149=3)</formula>
    </cfRule>
  </conditionalFormatting>
  <conditionalFormatting sqref="Z152:AM152">
    <cfRule type="expression" dxfId="749" priority="75">
      <formula>AND(Z152="",BA151=1)</formula>
    </cfRule>
  </conditionalFormatting>
  <conditionalFormatting sqref="J151:M151">
    <cfRule type="expression" dxfId="748" priority="74">
      <formula>OR(F151=2,F151=3)</formula>
    </cfRule>
  </conditionalFormatting>
  <conditionalFormatting sqref="I152:P152">
    <cfRule type="expression" dxfId="747" priority="73">
      <formula>OR(F151=2,F151=3)</formula>
    </cfRule>
  </conditionalFormatting>
  <conditionalFormatting sqref="Z154:AM154">
    <cfRule type="expression" dxfId="746" priority="72">
      <formula>AND(Z154="",BA153=1)</formula>
    </cfRule>
  </conditionalFormatting>
  <conditionalFormatting sqref="J153:M153">
    <cfRule type="expression" dxfId="745" priority="71">
      <formula>OR(F153=2,F153=3)</formula>
    </cfRule>
  </conditionalFormatting>
  <conditionalFormatting sqref="I154:P154">
    <cfRule type="expression" dxfId="744" priority="70">
      <formula>OR(F153=2,F153=3)</formula>
    </cfRule>
  </conditionalFormatting>
  <conditionalFormatting sqref="Z156:AM156">
    <cfRule type="expression" dxfId="743" priority="69">
      <formula>AND(Z156="",BA155=1)</formula>
    </cfRule>
  </conditionalFormatting>
  <conditionalFormatting sqref="J155:M155">
    <cfRule type="expression" dxfId="742" priority="68">
      <formula>OR(F155=2,F155=3)</formula>
    </cfRule>
  </conditionalFormatting>
  <conditionalFormatting sqref="I156:P156">
    <cfRule type="expression" dxfId="741" priority="67">
      <formula>OR(F155=2,F155=3)</formula>
    </cfRule>
  </conditionalFormatting>
  <conditionalFormatting sqref="Z158:AM158">
    <cfRule type="expression" dxfId="740" priority="66">
      <formula>AND(Z158="",BA157=1)</formula>
    </cfRule>
  </conditionalFormatting>
  <conditionalFormatting sqref="J157:M157">
    <cfRule type="expression" dxfId="739" priority="65">
      <formula>OR(F157=2,F157=3)</formula>
    </cfRule>
  </conditionalFormatting>
  <conditionalFormatting sqref="I158:P158">
    <cfRule type="expression" dxfId="738" priority="64">
      <formula>OR(F157=2,F157=3)</formula>
    </cfRule>
  </conditionalFormatting>
  <conditionalFormatting sqref="Z160:AM160">
    <cfRule type="expression" dxfId="737" priority="63">
      <formula>AND(Z160="",BA159=1)</formula>
    </cfRule>
  </conditionalFormatting>
  <conditionalFormatting sqref="J159:M159">
    <cfRule type="expression" dxfId="736" priority="62">
      <formula>OR(F159=2,F159=3)</formula>
    </cfRule>
  </conditionalFormatting>
  <conditionalFormatting sqref="I160:P160">
    <cfRule type="expression" dxfId="735" priority="61">
      <formula>OR(F159=2,F159=3)</formula>
    </cfRule>
  </conditionalFormatting>
  <conditionalFormatting sqref="Z162:AM162">
    <cfRule type="expression" dxfId="734" priority="60">
      <formula>AND(Z162="",BA161=1)</formula>
    </cfRule>
  </conditionalFormatting>
  <conditionalFormatting sqref="J161:M161">
    <cfRule type="expression" dxfId="733" priority="59">
      <formula>OR(F161=2,F161=3)</formula>
    </cfRule>
  </conditionalFormatting>
  <conditionalFormatting sqref="I162:P162">
    <cfRule type="expression" dxfId="732" priority="58">
      <formula>OR(F161=2,F161=3)</formula>
    </cfRule>
  </conditionalFormatting>
  <conditionalFormatting sqref="Z164:AM164">
    <cfRule type="expression" dxfId="731" priority="57">
      <formula>AND(Z164="",BA163=1)</formula>
    </cfRule>
  </conditionalFormatting>
  <conditionalFormatting sqref="J163:M163">
    <cfRule type="expression" dxfId="730" priority="56">
      <formula>OR(F163=2,F163=3)</formula>
    </cfRule>
  </conditionalFormatting>
  <conditionalFormatting sqref="I164:P164">
    <cfRule type="expression" dxfId="729" priority="55">
      <formula>OR(F163=2,F163=3)</formula>
    </cfRule>
  </conditionalFormatting>
  <conditionalFormatting sqref="Z166:AM166">
    <cfRule type="expression" dxfId="728" priority="54">
      <formula>AND(Z166="",BA165=1)</formula>
    </cfRule>
  </conditionalFormatting>
  <conditionalFormatting sqref="J165:M165">
    <cfRule type="expression" dxfId="727" priority="53">
      <formula>OR(F165=2,F165=3)</formula>
    </cfRule>
  </conditionalFormatting>
  <conditionalFormatting sqref="I166:P166">
    <cfRule type="expression" dxfId="726" priority="52">
      <formula>OR(F165=2,F165=3)</formula>
    </cfRule>
  </conditionalFormatting>
  <conditionalFormatting sqref="Z168:AM168">
    <cfRule type="expression" dxfId="725" priority="51">
      <formula>AND(Z168="",BA167=1)</formula>
    </cfRule>
  </conditionalFormatting>
  <conditionalFormatting sqref="J167:M167">
    <cfRule type="expression" dxfId="724" priority="50">
      <formula>OR(F167=2,F167=3)</formula>
    </cfRule>
  </conditionalFormatting>
  <conditionalFormatting sqref="I168:P168">
    <cfRule type="expression" dxfId="723" priority="49">
      <formula>OR(F167=2,F167=3)</formula>
    </cfRule>
  </conditionalFormatting>
  <conditionalFormatting sqref="Z170:AM170">
    <cfRule type="expression" dxfId="722" priority="48">
      <formula>AND(Z170="",BA169=1)</formula>
    </cfRule>
  </conditionalFormatting>
  <conditionalFormatting sqref="J169:M169">
    <cfRule type="expression" dxfId="721" priority="47">
      <formula>OR(F169=2,F169=3)</formula>
    </cfRule>
  </conditionalFormatting>
  <conditionalFormatting sqref="I170:P170">
    <cfRule type="expression" dxfId="720" priority="46">
      <formula>OR(F169=2,F169=3)</formula>
    </cfRule>
  </conditionalFormatting>
  <conditionalFormatting sqref="Z56:AM56">
    <cfRule type="expression" dxfId="719" priority="45">
      <formula>AND(Z56="",BA55=1)</formula>
    </cfRule>
  </conditionalFormatting>
  <conditionalFormatting sqref="J55:M55">
    <cfRule type="expression" dxfId="718" priority="44">
      <formula>OR(F55=2,F55=3)</formula>
    </cfRule>
  </conditionalFormatting>
  <conditionalFormatting sqref="I56:P56">
    <cfRule type="expression" dxfId="717" priority="43">
      <formula>OR(F55=2,F55=3)</formula>
    </cfRule>
  </conditionalFormatting>
  <conditionalFormatting sqref="Z58:AM58">
    <cfRule type="expression" dxfId="716" priority="42">
      <formula>AND(Z58="",BA57=1)</formula>
    </cfRule>
  </conditionalFormatting>
  <conditionalFormatting sqref="J57:M57">
    <cfRule type="expression" dxfId="715" priority="41">
      <formula>OR(F57=2,F57=3)</formula>
    </cfRule>
  </conditionalFormatting>
  <conditionalFormatting sqref="I58:P58">
    <cfRule type="expression" dxfId="714" priority="40">
      <formula>OR(F57=2,F57=3)</formula>
    </cfRule>
  </conditionalFormatting>
  <conditionalFormatting sqref="Z60:AM60">
    <cfRule type="expression" dxfId="713" priority="39">
      <formula>AND(Z60="",BA59=1)</formula>
    </cfRule>
  </conditionalFormatting>
  <conditionalFormatting sqref="J59:M59">
    <cfRule type="expression" dxfId="712" priority="38">
      <formula>OR(F59=2,F59=3)</formula>
    </cfRule>
  </conditionalFormatting>
  <conditionalFormatting sqref="I60:P60">
    <cfRule type="expression" dxfId="711" priority="37">
      <formula>OR(F59=2,F59=3)</formula>
    </cfRule>
  </conditionalFormatting>
  <conditionalFormatting sqref="Z62:AM62">
    <cfRule type="expression" dxfId="710" priority="36">
      <formula>AND(Z62="",BA61=1)</formula>
    </cfRule>
  </conditionalFormatting>
  <conditionalFormatting sqref="J61:M61">
    <cfRule type="expression" dxfId="709" priority="35">
      <formula>OR(F61=2,F61=3)</formula>
    </cfRule>
  </conditionalFormatting>
  <conditionalFormatting sqref="I62:P62">
    <cfRule type="expression" dxfId="708" priority="34">
      <formula>OR(F61=2,F61=3)</formula>
    </cfRule>
  </conditionalFormatting>
  <conditionalFormatting sqref="Z64:AM64">
    <cfRule type="expression" dxfId="707" priority="33">
      <formula>AND(Z64="",BA63=1)</formula>
    </cfRule>
  </conditionalFormatting>
  <conditionalFormatting sqref="J63:M63">
    <cfRule type="expression" dxfId="706" priority="32">
      <formula>OR(F63=2,F63=3)</formula>
    </cfRule>
  </conditionalFormatting>
  <conditionalFormatting sqref="I64:P64">
    <cfRule type="expression" dxfId="705" priority="31">
      <formula>OR(F63=2,F63=3)</formula>
    </cfRule>
  </conditionalFormatting>
  <conditionalFormatting sqref="Z66:AM66">
    <cfRule type="expression" dxfId="704" priority="30">
      <formula>AND(Z66="",BA65=1)</formula>
    </cfRule>
  </conditionalFormatting>
  <conditionalFormatting sqref="J65:M65">
    <cfRule type="expression" dxfId="703" priority="29">
      <formula>OR(F65=2,F65=3)</formula>
    </cfRule>
  </conditionalFormatting>
  <conditionalFormatting sqref="I66:P66">
    <cfRule type="expression" dxfId="702" priority="28">
      <formula>OR(F65=2,F65=3)</formula>
    </cfRule>
  </conditionalFormatting>
  <conditionalFormatting sqref="Z68:AM68">
    <cfRule type="expression" dxfId="701" priority="27">
      <formula>AND(Z68="",BA67=1)</formula>
    </cfRule>
  </conditionalFormatting>
  <conditionalFormatting sqref="J67:M67">
    <cfRule type="expression" dxfId="700" priority="26">
      <formula>OR(F67=2,F67=3)</formula>
    </cfRule>
  </conditionalFormatting>
  <conditionalFormatting sqref="I68:P68">
    <cfRule type="expression" dxfId="699" priority="25">
      <formula>OR(F67=2,F67=3)</formula>
    </cfRule>
  </conditionalFormatting>
  <conditionalFormatting sqref="Z70:AM70">
    <cfRule type="expression" dxfId="698" priority="24">
      <formula>AND(Z70="",BA69=1)</formula>
    </cfRule>
  </conditionalFormatting>
  <conditionalFormatting sqref="J69:M69">
    <cfRule type="expression" dxfId="697" priority="23">
      <formula>OR(F69=2,F69=3)</formula>
    </cfRule>
  </conditionalFormatting>
  <conditionalFormatting sqref="I70:P70">
    <cfRule type="expression" dxfId="696" priority="22">
      <formula>OR(F69=2,F69=3)</formula>
    </cfRule>
  </conditionalFormatting>
  <conditionalFormatting sqref="Z72:AM72">
    <cfRule type="expression" dxfId="695" priority="21">
      <formula>AND(Z72="",BA71=1)</formula>
    </cfRule>
  </conditionalFormatting>
  <conditionalFormatting sqref="J71:M71">
    <cfRule type="expression" dxfId="694" priority="20">
      <formula>OR(F71=2,F71=3)</formula>
    </cfRule>
  </conditionalFormatting>
  <conditionalFormatting sqref="I72:P72">
    <cfRule type="expression" dxfId="693" priority="19">
      <formula>OR(F71=2,F71=3)</formula>
    </cfRule>
  </conditionalFormatting>
  <conditionalFormatting sqref="Z74:AM74">
    <cfRule type="expression" dxfId="692" priority="18">
      <formula>AND(Z74="",BA73=1)</formula>
    </cfRule>
  </conditionalFormatting>
  <conditionalFormatting sqref="J73:M73">
    <cfRule type="expression" dxfId="691" priority="17">
      <formula>OR(F73=2,F73=3)</formula>
    </cfRule>
  </conditionalFormatting>
  <conditionalFormatting sqref="I74:P74">
    <cfRule type="expression" dxfId="690" priority="16">
      <formula>OR(F73=2,F73=3)</formula>
    </cfRule>
  </conditionalFormatting>
  <conditionalFormatting sqref="Z76:AM76">
    <cfRule type="expression" dxfId="689" priority="15">
      <formula>AND(Z76="",BA75=1)</formula>
    </cfRule>
  </conditionalFormatting>
  <conditionalFormatting sqref="J75:M75">
    <cfRule type="expression" dxfId="688" priority="14">
      <formula>OR(F75=2,F75=3)</formula>
    </cfRule>
  </conditionalFormatting>
  <conditionalFormatting sqref="I76:P76">
    <cfRule type="expression" dxfId="687" priority="13">
      <formula>OR(F75=2,F75=3)</formula>
    </cfRule>
  </conditionalFormatting>
  <conditionalFormatting sqref="Z78:AM78">
    <cfRule type="expression" dxfId="686" priority="12">
      <formula>AND(Z78="",BA77=1)</formula>
    </cfRule>
  </conditionalFormatting>
  <conditionalFormatting sqref="J77:M77">
    <cfRule type="expression" dxfId="685" priority="11">
      <formula>OR(F77=2,F77=3)</formula>
    </cfRule>
  </conditionalFormatting>
  <conditionalFormatting sqref="I78:P78">
    <cfRule type="expression" dxfId="684" priority="10">
      <formula>OR(F77=2,F77=3)</formula>
    </cfRule>
  </conditionalFormatting>
  <conditionalFormatting sqref="Z80:AM80">
    <cfRule type="expression" dxfId="683" priority="9">
      <formula>AND(Z80="",BA79=1)</formula>
    </cfRule>
  </conditionalFormatting>
  <conditionalFormatting sqref="J79:M79">
    <cfRule type="expression" dxfId="682" priority="8">
      <formula>OR(F79=2,F79=3)</formula>
    </cfRule>
  </conditionalFormatting>
  <conditionalFormatting sqref="I80:P80">
    <cfRule type="expression" dxfId="681" priority="7">
      <formula>OR(F79=2,F79=3)</formula>
    </cfRule>
  </conditionalFormatting>
  <conditionalFormatting sqref="Z82:AM82">
    <cfRule type="expression" dxfId="680" priority="6">
      <formula>AND(Z82="",BA81=1)</formula>
    </cfRule>
  </conditionalFormatting>
  <conditionalFormatting sqref="J81:M81">
    <cfRule type="expression" dxfId="679" priority="5">
      <formula>OR(F81=2,F81=3)</formula>
    </cfRule>
  </conditionalFormatting>
  <conditionalFormatting sqref="I82:P82">
    <cfRule type="expression" dxfId="678" priority="4">
      <formula>OR(F81=2,F81=3)</formula>
    </cfRule>
  </conditionalFormatting>
  <conditionalFormatting sqref="Z84:AM84">
    <cfRule type="expression" dxfId="677" priority="3">
      <formula>AND(Z84="",BA83=1)</formula>
    </cfRule>
  </conditionalFormatting>
  <conditionalFormatting sqref="J83:M83">
    <cfRule type="expression" dxfId="676" priority="2">
      <formula>OR(F83=2,F83=3)</formula>
    </cfRule>
  </conditionalFormatting>
  <conditionalFormatting sqref="I84:P84">
    <cfRule type="expression" dxfId="67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C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C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C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C00-000003000000}"/>
    <dataValidation type="whole" imeMode="off" allowBlank="1" showInputMessage="1" showErrorMessage="1" error="1~31までの数字をご入力ください。" sqref="B141:C170 B12:C41 B184:C213 B98:C127 B55:C84" xr:uid="{00000000-0002-0000-0C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C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C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C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C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C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C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8</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00801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00802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00803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00804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00805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00806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00807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00808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00809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00810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00811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00812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00813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00814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00815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00816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00817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00818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00819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00820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00821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00822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00823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00824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00825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00826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00827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00828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00829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00830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00831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00832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00833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00834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00835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00836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00837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00838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00839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00840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00841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00842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00843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00844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00845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00846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00847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00848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00849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00850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00851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00852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00853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00854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00855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00856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00857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00858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00859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00860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00861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00862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00863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00864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00865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00866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00867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00868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00869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00870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00871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00872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00873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00874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00875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674" priority="225">
      <formula>AND(Z13="",BA12=1)</formula>
    </cfRule>
  </conditionalFormatting>
  <conditionalFormatting sqref="J12:M12">
    <cfRule type="expression" dxfId="673" priority="224">
      <formula>OR(F12=2,F12=3)</formula>
    </cfRule>
  </conditionalFormatting>
  <conditionalFormatting sqref="I13:P13">
    <cfRule type="expression" dxfId="672" priority="223">
      <formula>OR(F12=2,F12=3)</formula>
    </cfRule>
  </conditionalFormatting>
  <conditionalFormatting sqref="Z15:AM15">
    <cfRule type="expression" dxfId="671" priority="222">
      <formula>AND(Z15="",BA14=1)</formula>
    </cfRule>
  </conditionalFormatting>
  <conditionalFormatting sqref="J14:M14">
    <cfRule type="expression" dxfId="670" priority="221">
      <formula>OR(F14=2,F14=3)</formula>
    </cfRule>
  </conditionalFormatting>
  <conditionalFormatting sqref="I15:P15">
    <cfRule type="expression" dxfId="669" priority="220">
      <formula>OR(F14=2,F14=3)</formula>
    </cfRule>
  </conditionalFormatting>
  <conditionalFormatting sqref="Z17:AM17">
    <cfRule type="expression" dxfId="668" priority="219">
      <formula>AND(Z17="",BA16=1)</formula>
    </cfRule>
  </conditionalFormatting>
  <conditionalFormatting sqref="J16:M16">
    <cfRule type="expression" dxfId="667" priority="218">
      <formula>OR(F16=2,F16=3)</formula>
    </cfRule>
  </conditionalFormatting>
  <conditionalFormatting sqref="I17:P17">
    <cfRule type="expression" dxfId="666" priority="217">
      <formula>OR(F16=2,F16=3)</formula>
    </cfRule>
  </conditionalFormatting>
  <conditionalFormatting sqref="Z19:AM19">
    <cfRule type="expression" dxfId="665" priority="216">
      <formula>AND(Z19="",BA18=1)</formula>
    </cfRule>
  </conditionalFormatting>
  <conditionalFormatting sqref="J18:M18">
    <cfRule type="expression" dxfId="664" priority="215">
      <formula>OR(F18=2,F18=3)</formula>
    </cfRule>
  </conditionalFormatting>
  <conditionalFormatting sqref="I19:P19">
    <cfRule type="expression" dxfId="663" priority="214">
      <formula>OR(F18=2,F18=3)</formula>
    </cfRule>
  </conditionalFormatting>
  <conditionalFormatting sqref="Z21:AM21">
    <cfRule type="expression" dxfId="662" priority="213">
      <formula>AND(Z21="",BA20=1)</formula>
    </cfRule>
  </conditionalFormatting>
  <conditionalFormatting sqref="J20:M20">
    <cfRule type="expression" dxfId="661" priority="212">
      <formula>OR(F20=2,F20=3)</formula>
    </cfRule>
  </conditionalFormatting>
  <conditionalFormatting sqref="I21:P21">
    <cfRule type="expression" dxfId="660" priority="211">
      <formula>OR(F20=2,F20=3)</formula>
    </cfRule>
  </conditionalFormatting>
  <conditionalFormatting sqref="Z23:AM23">
    <cfRule type="expression" dxfId="659" priority="210">
      <formula>AND(Z23="",BA22=1)</formula>
    </cfRule>
  </conditionalFormatting>
  <conditionalFormatting sqref="J22:M22">
    <cfRule type="expression" dxfId="658" priority="209">
      <formula>OR(F22=2,F22=3)</formula>
    </cfRule>
  </conditionalFormatting>
  <conditionalFormatting sqref="I23:P23">
    <cfRule type="expression" dxfId="657" priority="208">
      <formula>OR(F22=2,F22=3)</formula>
    </cfRule>
  </conditionalFormatting>
  <conditionalFormatting sqref="Z25:AM25">
    <cfRule type="expression" dxfId="656" priority="207">
      <formula>AND(Z25="",BA24=1)</formula>
    </cfRule>
  </conditionalFormatting>
  <conditionalFormatting sqref="J24:M24">
    <cfRule type="expression" dxfId="655" priority="206">
      <formula>OR(F24=2,F24=3)</formula>
    </cfRule>
  </conditionalFormatting>
  <conditionalFormatting sqref="I25:P25">
    <cfRule type="expression" dxfId="654" priority="205">
      <formula>OR(F24=2,F24=3)</formula>
    </cfRule>
  </conditionalFormatting>
  <conditionalFormatting sqref="Z27:AM27">
    <cfRule type="expression" dxfId="653" priority="204">
      <formula>AND(Z27="",BA26=1)</formula>
    </cfRule>
  </conditionalFormatting>
  <conditionalFormatting sqref="J26:M26">
    <cfRule type="expression" dxfId="652" priority="203">
      <formula>OR(F26=2,F26=3)</formula>
    </cfRule>
  </conditionalFormatting>
  <conditionalFormatting sqref="I27:P27">
    <cfRule type="expression" dxfId="651" priority="202">
      <formula>OR(F26=2,F26=3)</formula>
    </cfRule>
  </conditionalFormatting>
  <conditionalFormatting sqref="Z29:AM29">
    <cfRule type="expression" dxfId="650" priority="201">
      <formula>AND(Z29="",BA28=1)</formula>
    </cfRule>
  </conditionalFormatting>
  <conditionalFormatting sqref="J28:M28">
    <cfRule type="expression" dxfId="649" priority="200">
      <formula>OR(F28=2,F28=3)</formula>
    </cfRule>
  </conditionalFormatting>
  <conditionalFormatting sqref="I29:P29">
    <cfRule type="expression" dxfId="648" priority="199">
      <formula>OR(F28=2,F28=3)</formula>
    </cfRule>
  </conditionalFormatting>
  <conditionalFormatting sqref="Z31:AM31">
    <cfRule type="expression" dxfId="647" priority="198">
      <formula>AND(Z31="",BA30=1)</formula>
    </cfRule>
  </conditionalFormatting>
  <conditionalFormatting sqref="J30:M30">
    <cfRule type="expression" dxfId="646" priority="197">
      <formula>OR(F30=2,F30=3)</formula>
    </cfRule>
  </conditionalFormatting>
  <conditionalFormatting sqref="I31:P31">
    <cfRule type="expression" dxfId="645" priority="196">
      <formula>OR(F30=2,F30=3)</formula>
    </cfRule>
  </conditionalFormatting>
  <conditionalFormatting sqref="Z33:AM33">
    <cfRule type="expression" dxfId="644" priority="195">
      <formula>AND(Z33="",BA32=1)</formula>
    </cfRule>
  </conditionalFormatting>
  <conditionalFormatting sqref="J32:M32">
    <cfRule type="expression" dxfId="643" priority="194">
      <formula>OR(F32=2,F32=3)</formula>
    </cfRule>
  </conditionalFormatting>
  <conditionalFormatting sqref="I33:P33">
    <cfRule type="expression" dxfId="642" priority="193">
      <formula>OR(F32=2,F32=3)</formula>
    </cfRule>
  </conditionalFormatting>
  <conditionalFormatting sqref="Z35:AM35">
    <cfRule type="expression" dxfId="641" priority="192">
      <formula>AND(Z35="",BA34=1)</formula>
    </cfRule>
  </conditionalFormatting>
  <conditionalFormatting sqref="J34:M34">
    <cfRule type="expression" dxfId="640" priority="191">
      <formula>OR(F34=2,F34=3)</formula>
    </cfRule>
  </conditionalFormatting>
  <conditionalFormatting sqref="I35:P35">
    <cfRule type="expression" dxfId="639" priority="190">
      <formula>OR(F34=2,F34=3)</formula>
    </cfRule>
  </conditionalFormatting>
  <conditionalFormatting sqref="Z37:AM37">
    <cfRule type="expression" dxfId="638" priority="189">
      <formula>AND(Z37="",BA36=1)</formula>
    </cfRule>
  </conditionalFormatting>
  <conditionalFormatting sqref="J36:M36">
    <cfRule type="expression" dxfId="637" priority="188">
      <formula>OR(F36=2,F36=3)</formula>
    </cfRule>
  </conditionalFormatting>
  <conditionalFormatting sqref="I37:P37">
    <cfRule type="expression" dxfId="636" priority="187">
      <formula>OR(F36=2,F36=3)</formula>
    </cfRule>
  </conditionalFormatting>
  <conditionalFormatting sqref="Z39:AM39">
    <cfRule type="expression" dxfId="635" priority="186">
      <formula>AND(Z39="",BA38=1)</formula>
    </cfRule>
  </conditionalFormatting>
  <conditionalFormatting sqref="J38:M38">
    <cfRule type="expression" dxfId="634" priority="185">
      <formula>OR(F38=2,F38=3)</formula>
    </cfRule>
  </conditionalFormatting>
  <conditionalFormatting sqref="I39:P39">
    <cfRule type="expression" dxfId="633" priority="184">
      <formula>OR(F38=2,F38=3)</formula>
    </cfRule>
  </conditionalFormatting>
  <conditionalFormatting sqref="Z41:AM41">
    <cfRule type="expression" dxfId="632" priority="183">
      <formula>AND(Z41="",BA40=1)</formula>
    </cfRule>
  </conditionalFormatting>
  <conditionalFormatting sqref="J40:M40">
    <cfRule type="expression" dxfId="631" priority="182">
      <formula>OR(F40=2,F40=3)</formula>
    </cfRule>
  </conditionalFormatting>
  <conditionalFormatting sqref="I41:P41">
    <cfRule type="expression" dxfId="630" priority="181">
      <formula>OR(F40=2,F40=3)</formula>
    </cfRule>
  </conditionalFormatting>
  <conditionalFormatting sqref="Z185:AM185">
    <cfRule type="expression" dxfId="629" priority="180">
      <formula>AND(Z185="",BA184=1)</formula>
    </cfRule>
  </conditionalFormatting>
  <conditionalFormatting sqref="J184:M184">
    <cfRule type="expression" dxfId="628" priority="179">
      <formula>OR(F184=2,F184=3)</formula>
    </cfRule>
  </conditionalFormatting>
  <conditionalFormatting sqref="I185:P185">
    <cfRule type="expression" dxfId="627" priority="178">
      <formula>OR(F184=2,F184=3)</formula>
    </cfRule>
  </conditionalFormatting>
  <conditionalFormatting sqref="Z187:AM187">
    <cfRule type="expression" dxfId="626" priority="177">
      <formula>AND(Z187="",BA186=1)</formula>
    </cfRule>
  </conditionalFormatting>
  <conditionalFormatting sqref="J186:M186">
    <cfRule type="expression" dxfId="625" priority="176">
      <formula>OR(F186=2,F186=3)</formula>
    </cfRule>
  </conditionalFormatting>
  <conditionalFormatting sqref="I187:P187">
    <cfRule type="expression" dxfId="624" priority="175">
      <formula>OR(F186=2,F186=3)</formula>
    </cfRule>
  </conditionalFormatting>
  <conditionalFormatting sqref="Z189:AM189">
    <cfRule type="expression" dxfId="623" priority="174">
      <formula>AND(Z189="",BA188=1)</formula>
    </cfRule>
  </conditionalFormatting>
  <conditionalFormatting sqref="J188:M188">
    <cfRule type="expression" dxfId="622" priority="173">
      <formula>OR(F188=2,F188=3)</formula>
    </cfRule>
  </conditionalFormatting>
  <conditionalFormatting sqref="I189:P189">
    <cfRule type="expression" dxfId="621" priority="172">
      <formula>OR(F188=2,F188=3)</formula>
    </cfRule>
  </conditionalFormatting>
  <conditionalFormatting sqref="Z191:AM191">
    <cfRule type="expression" dxfId="620" priority="171">
      <formula>AND(Z191="",BA190=1)</formula>
    </cfRule>
  </conditionalFormatting>
  <conditionalFormatting sqref="J190:M190">
    <cfRule type="expression" dxfId="619" priority="170">
      <formula>OR(F190=2,F190=3)</formula>
    </cfRule>
  </conditionalFormatting>
  <conditionalFormatting sqref="I191:P191">
    <cfRule type="expression" dxfId="618" priority="169">
      <formula>OR(F190=2,F190=3)</formula>
    </cfRule>
  </conditionalFormatting>
  <conditionalFormatting sqref="Z193:AM193">
    <cfRule type="expression" dxfId="617" priority="168">
      <formula>AND(Z193="",BA192=1)</formula>
    </cfRule>
  </conditionalFormatting>
  <conditionalFormatting sqref="J192:M192">
    <cfRule type="expression" dxfId="616" priority="167">
      <formula>OR(F192=2,F192=3)</formula>
    </cfRule>
  </conditionalFormatting>
  <conditionalFormatting sqref="I193:P193">
    <cfRule type="expression" dxfId="615" priority="166">
      <formula>OR(F192=2,F192=3)</formula>
    </cfRule>
  </conditionalFormatting>
  <conditionalFormatting sqref="Z195:AM195">
    <cfRule type="expression" dxfId="614" priority="165">
      <formula>AND(Z195="",BA194=1)</formula>
    </cfRule>
  </conditionalFormatting>
  <conditionalFormatting sqref="J194:M194">
    <cfRule type="expression" dxfId="613" priority="164">
      <formula>OR(F194=2,F194=3)</formula>
    </cfRule>
  </conditionalFormatting>
  <conditionalFormatting sqref="I195:P195">
    <cfRule type="expression" dxfId="612" priority="163">
      <formula>OR(F194=2,F194=3)</formula>
    </cfRule>
  </conditionalFormatting>
  <conditionalFormatting sqref="Z197:AM197">
    <cfRule type="expression" dxfId="611" priority="162">
      <formula>AND(Z197="",BA196=1)</formula>
    </cfRule>
  </conditionalFormatting>
  <conditionalFormatting sqref="J196:M196">
    <cfRule type="expression" dxfId="610" priority="161">
      <formula>OR(F196=2,F196=3)</formula>
    </cfRule>
  </conditionalFormatting>
  <conditionalFormatting sqref="I197:P197">
    <cfRule type="expression" dxfId="609" priority="160">
      <formula>OR(F196=2,F196=3)</formula>
    </cfRule>
  </conditionalFormatting>
  <conditionalFormatting sqref="Z199:AM199">
    <cfRule type="expression" dxfId="608" priority="159">
      <formula>AND(Z199="",BA198=1)</formula>
    </cfRule>
  </conditionalFormatting>
  <conditionalFormatting sqref="J198:M198">
    <cfRule type="expression" dxfId="607" priority="158">
      <formula>OR(F198=2,F198=3)</formula>
    </cfRule>
  </conditionalFormatting>
  <conditionalFormatting sqref="I199:P199">
    <cfRule type="expression" dxfId="606" priority="157">
      <formula>OR(F198=2,F198=3)</formula>
    </cfRule>
  </conditionalFormatting>
  <conditionalFormatting sqref="Z201:AM201">
    <cfRule type="expression" dxfId="605" priority="156">
      <formula>AND(Z201="",BA200=1)</formula>
    </cfRule>
  </conditionalFormatting>
  <conditionalFormatting sqref="J200:M200">
    <cfRule type="expression" dxfId="604" priority="155">
      <formula>OR(F200=2,F200=3)</formula>
    </cfRule>
  </conditionalFormatting>
  <conditionalFormatting sqref="I201:P201">
    <cfRule type="expression" dxfId="603" priority="154">
      <formula>OR(F200=2,F200=3)</formula>
    </cfRule>
  </conditionalFormatting>
  <conditionalFormatting sqref="Z203:AM203">
    <cfRule type="expression" dxfId="602" priority="153">
      <formula>AND(Z203="",BA202=1)</formula>
    </cfRule>
  </conditionalFormatting>
  <conditionalFormatting sqref="J202:M202">
    <cfRule type="expression" dxfId="601" priority="152">
      <formula>OR(F202=2,F202=3)</formula>
    </cfRule>
  </conditionalFormatting>
  <conditionalFormatting sqref="I203:P203">
    <cfRule type="expression" dxfId="600" priority="151">
      <formula>OR(F202=2,F202=3)</formula>
    </cfRule>
  </conditionalFormatting>
  <conditionalFormatting sqref="Z205:AM205">
    <cfRule type="expression" dxfId="599" priority="150">
      <formula>AND(Z205="",BA204=1)</formula>
    </cfRule>
  </conditionalFormatting>
  <conditionalFormatting sqref="J204:M204">
    <cfRule type="expression" dxfId="598" priority="149">
      <formula>OR(F204=2,F204=3)</formula>
    </cfRule>
  </conditionalFormatting>
  <conditionalFormatting sqref="I205:P205">
    <cfRule type="expression" dxfId="597" priority="148">
      <formula>OR(F204=2,F204=3)</formula>
    </cfRule>
  </conditionalFormatting>
  <conditionalFormatting sqref="Z207:AM207">
    <cfRule type="expression" dxfId="596" priority="147">
      <formula>AND(Z207="",BA206=1)</formula>
    </cfRule>
  </conditionalFormatting>
  <conditionalFormatting sqref="J206:M206">
    <cfRule type="expression" dxfId="595" priority="146">
      <formula>OR(F206=2,F206=3)</formula>
    </cfRule>
  </conditionalFormatting>
  <conditionalFormatting sqref="I207:P207">
    <cfRule type="expression" dxfId="594" priority="145">
      <formula>OR(F206=2,F206=3)</formula>
    </cfRule>
  </conditionalFormatting>
  <conditionalFormatting sqref="Z209:AM209">
    <cfRule type="expression" dxfId="593" priority="144">
      <formula>AND(Z209="",BA208=1)</formula>
    </cfRule>
  </conditionalFormatting>
  <conditionalFormatting sqref="J208:M208">
    <cfRule type="expression" dxfId="592" priority="143">
      <formula>OR(F208=2,F208=3)</formula>
    </cfRule>
  </conditionalFormatting>
  <conditionalFormatting sqref="I209:P209">
    <cfRule type="expression" dxfId="591" priority="142">
      <formula>OR(F208=2,F208=3)</formula>
    </cfRule>
  </conditionalFormatting>
  <conditionalFormatting sqref="Z211:AM211">
    <cfRule type="expression" dxfId="590" priority="141">
      <formula>AND(Z211="",BA210=1)</formula>
    </cfRule>
  </conditionalFormatting>
  <conditionalFormatting sqref="J210:M210">
    <cfRule type="expression" dxfId="589" priority="140">
      <formula>OR(F210=2,F210=3)</formula>
    </cfRule>
  </conditionalFormatting>
  <conditionalFormatting sqref="I211:P211">
    <cfRule type="expression" dxfId="588" priority="139">
      <formula>OR(F210=2,F210=3)</formula>
    </cfRule>
  </conditionalFormatting>
  <conditionalFormatting sqref="Z213:AM213">
    <cfRule type="expression" dxfId="587" priority="138">
      <formula>AND(Z213="",BA212=1)</formula>
    </cfRule>
  </conditionalFormatting>
  <conditionalFormatting sqref="J212:M212">
    <cfRule type="expression" dxfId="586" priority="137">
      <formula>OR(F212=2,F212=3)</formula>
    </cfRule>
  </conditionalFormatting>
  <conditionalFormatting sqref="I213:P213">
    <cfRule type="expression" dxfId="585" priority="136">
      <formula>OR(F212=2,F212=3)</formula>
    </cfRule>
  </conditionalFormatting>
  <conditionalFormatting sqref="Z99:AM99">
    <cfRule type="expression" dxfId="584" priority="135">
      <formula>AND(Z99="",BA98=1)</formula>
    </cfRule>
  </conditionalFormatting>
  <conditionalFormatting sqref="J98:M98">
    <cfRule type="expression" dxfId="583" priority="134">
      <formula>OR(F98=2,F98=3)</formula>
    </cfRule>
  </conditionalFormatting>
  <conditionalFormatting sqref="I99:P99">
    <cfRule type="expression" dxfId="582" priority="133">
      <formula>OR(F98=2,F98=3)</formula>
    </cfRule>
  </conditionalFormatting>
  <conditionalFormatting sqref="Z101:AM101">
    <cfRule type="expression" dxfId="581" priority="132">
      <formula>AND(Z101="",BA100=1)</formula>
    </cfRule>
  </conditionalFormatting>
  <conditionalFormatting sqref="J100:M100">
    <cfRule type="expression" dxfId="580" priority="131">
      <formula>OR(F100=2,F100=3)</formula>
    </cfRule>
  </conditionalFormatting>
  <conditionalFormatting sqref="I101:P101">
    <cfRule type="expression" dxfId="579" priority="130">
      <formula>OR(F100=2,F100=3)</formula>
    </cfRule>
  </conditionalFormatting>
  <conditionalFormatting sqref="Z103:AM103">
    <cfRule type="expression" dxfId="578" priority="129">
      <formula>AND(Z103="",BA102=1)</formula>
    </cfRule>
  </conditionalFormatting>
  <conditionalFormatting sqref="J102:M102">
    <cfRule type="expression" dxfId="577" priority="128">
      <formula>OR(F102=2,F102=3)</formula>
    </cfRule>
  </conditionalFormatting>
  <conditionalFormatting sqref="I103:P103">
    <cfRule type="expression" dxfId="576" priority="127">
      <formula>OR(F102=2,F102=3)</formula>
    </cfRule>
  </conditionalFormatting>
  <conditionalFormatting sqref="Z105:AM105">
    <cfRule type="expression" dxfId="575" priority="126">
      <formula>AND(Z105="",BA104=1)</formula>
    </cfRule>
  </conditionalFormatting>
  <conditionalFormatting sqref="J104:M104">
    <cfRule type="expression" dxfId="574" priority="125">
      <formula>OR(F104=2,F104=3)</formula>
    </cfRule>
  </conditionalFormatting>
  <conditionalFormatting sqref="I105:P105">
    <cfRule type="expression" dxfId="573" priority="124">
      <formula>OR(F104=2,F104=3)</formula>
    </cfRule>
  </conditionalFormatting>
  <conditionalFormatting sqref="Z107:AM107">
    <cfRule type="expression" dxfId="572" priority="123">
      <formula>AND(Z107="",BA106=1)</formula>
    </cfRule>
  </conditionalFormatting>
  <conditionalFormatting sqref="J106:M106">
    <cfRule type="expression" dxfId="571" priority="122">
      <formula>OR(F106=2,F106=3)</formula>
    </cfRule>
  </conditionalFormatting>
  <conditionalFormatting sqref="I107:P107">
    <cfRule type="expression" dxfId="570" priority="121">
      <formula>OR(F106=2,F106=3)</formula>
    </cfRule>
  </conditionalFormatting>
  <conditionalFormatting sqref="Z109:AM109">
    <cfRule type="expression" dxfId="569" priority="120">
      <formula>AND(Z109="",BA108=1)</formula>
    </cfRule>
  </conditionalFormatting>
  <conditionalFormatting sqref="J108:M108">
    <cfRule type="expression" dxfId="568" priority="119">
      <formula>OR(F108=2,F108=3)</formula>
    </cfRule>
  </conditionalFormatting>
  <conditionalFormatting sqref="I109:P109">
    <cfRule type="expression" dxfId="567" priority="118">
      <formula>OR(F108=2,F108=3)</formula>
    </cfRule>
  </conditionalFormatting>
  <conditionalFormatting sqref="Z111:AM111">
    <cfRule type="expression" dxfId="566" priority="117">
      <formula>AND(Z111="",BA110=1)</formula>
    </cfRule>
  </conditionalFormatting>
  <conditionalFormatting sqref="J110:M110">
    <cfRule type="expression" dxfId="565" priority="116">
      <formula>OR(F110=2,F110=3)</formula>
    </cfRule>
  </conditionalFormatting>
  <conditionalFormatting sqref="I111:P111">
    <cfRule type="expression" dxfId="564" priority="115">
      <formula>OR(F110=2,F110=3)</formula>
    </cfRule>
  </conditionalFormatting>
  <conditionalFormatting sqref="Z113:AM113">
    <cfRule type="expression" dxfId="563" priority="114">
      <formula>AND(Z113="",BA112=1)</formula>
    </cfRule>
  </conditionalFormatting>
  <conditionalFormatting sqref="J112:M112">
    <cfRule type="expression" dxfId="562" priority="113">
      <formula>OR(F112=2,F112=3)</formula>
    </cfRule>
  </conditionalFormatting>
  <conditionalFormatting sqref="I113:P113">
    <cfRule type="expression" dxfId="561" priority="112">
      <formula>OR(F112=2,F112=3)</formula>
    </cfRule>
  </conditionalFormatting>
  <conditionalFormatting sqref="Z115:AM115">
    <cfRule type="expression" dxfId="560" priority="111">
      <formula>AND(Z115="",BA114=1)</formula>
    </cfRule>
  </conditionalFormatting>
  <conditionalFormatting sqref="J114:M114">
    <cfRule type="expression" dxfId="559" priority="110">
      <formula>OR(F114=2,F114=3)</formula>
    </cfRule>
  </conditionalFormatting>
  <conditionalFormatting sqref="I115:P115">
    <cfRule type="expression" dxfId="558" priority="109">
      <formula>OR(F114=2,F114=3)</formula>
    </cfRule>
  </conditionalFormatting>
  <conditionalFormatting sqref="Z117:AM117">
    <cfRule type="expression" dxfId="557" priority="108">
      <formula>AND(Z117="",BA116=1)</formula>
    </cfRule>
  </conditionalFormatting>
  <conditionalFormatting sqref="J116:M116">
    <cfRule type="expression" dxfId="556" priority="107">
      <formula>OR(F116=2,F116=3)</formula>
    </cfRule>
  </conditionalFormatting>
  <conditionalFormatting sqref="I117:P117">
    <cfRule type="expression" dxfId="555" priority="106">
      <formula>OR(F116=2,F116=3)</formula>
    </cfRule>
  </conditionalFormatting>
  <conditionalFormatting sqref="Z119:AM119">
    <cfRule type="expression" dxfId="554" priority="105">
      <formula>AND(Z119="",BA118=1)</formula>
    </cfRule>
  </conditionalFormatting>
  <conditionalFormatting sqref="J118:M118">
    <cfRule type="expression" dxfId="553" priority="104">
      <formula>OR(F118=2,F118=3)</formula>
    </cfRule>
  </conditionalFormatting>
  <conditionalFormatting sqref="I119:P119">
    <cfRule type="expression" dxfId="552" priority="103">
      <formula>OR(F118=2,F118=3)</formula>
    </cfRule>
  </conditionalFormatting>
  <conditionalFormatting sqref="Z121:AM121">
    <cfRule type="expression" dxfId="551" priority="102">
      <formula>AND(Z121="",BA120=1)</formula>
    </cfRule>
  </conditionalFormatting>
  <conditionalFormatting sqref="J120:M120">
    <cfRule type="expression" dxfId="550" priority="101">
      <formula>OR(F120=2,F120=3)</formula>
    </cfRule>
  </conditionalFormatting>
  <conditionalFormatting sqref="I121:P121">
    <cfRule type="expression" dxfId="549" priority="100">
      <formula>OR(F120=2,F120=3)</formula>
    </cfRule>
  </conditionalFormatting>
  <conditionalFormatting sqref="Z123:AM123">
    <cfRule type="expression" dxfId="548" priority="99">
      <formula>AND(Z123="",BA122=1)</formula>
    </cfRule>
  </conditionalFormatting>
  <conditionalFormatting sqref="J122:M122">
    <cfRule type="expression" dxfId="547" priority="98">
      <formula>OR(F122=2,F122=3)</formula>
    </cfRule>
  </conditionalFormatting>
  <conditionalFormatting sqref="I123:P123">
    <cfRule type="expression" dxfId="546" priority="97">
      <formula>OR(F122=2,F122=3)</formula>
    </cfRule>
  </conditionalFormatting>
  <conditionalFormatting sqref="Z125:AM125">
    <cfRule type="expression" dxfId="545" priority="96">
      <formula>AND(Z125="",BA124=1)</formula>
    </cfRule>
  </conditionalFormatting>
  <conditionalFormatting sqref="J124:M124">
    <cfRule type="expression" dxfId="544" priority="95">
      <formula>OR(F124=2,F124=3)</formula>
    </cfRule>
  </conditionalFormatting>
  <conditionalFormatting sqref="I125:P125">
    <cfRule type="expression" dxfId="543" priority="94">
      <formula>OR(F124=2,F124=3)</formula>
    </cfRule>
  </conditionalFormatting>
  <conditionalFormatting sqref="Z127:AM127">
    <cfRule type="expression" dxfId="542" priority="93">
      <formula>AND(Z127="",BA126=1)</formula>
    </cfRule>
  </conditionalFormatting>
  <conditionalFormatting sqref="J126:M126">
    <cfRule type="expression" dxfId="541" priority="92">
      <formula>OR(F126=2,F126=3)</formula>
    </cfRule>
  </conditionalFormatting>
  <conditionalFormatting sqref="I127:P127">
    <cfRule type="expression" dxfId="540" priority="91">
      <formula>OR(F126=2,F126=3)</formula>
    </cfRule>
  </conditionalFormatting>
  <conditionalFormatting sqref="Z142:AM142">
    <cfRule type="expression" dxfId="539" priority="90">
      <formula>AND(Z142="",BA141=1)</formula>
    </cfRule>
  </conditionalFormatting>
  <conditionalFormatting sqref="J141:M141">
    <cfRule type="expression" dxfId="538" priority="89">
      <formula>OR(F141=2,F141=3)</formula>
    </cfRule>
  </conditionalFormatting>
  <conditionalFormatting sqref="I142:P142">
    <cfRule type="expression" dxfId="537" priority="88">
      <formula>OR(F141=2,F141=3)</formula>
    </cfRule>
  </conditionalFormatting>
  <conditionalFormatting sqref="Z144:AM144">
    <cfRule type="expression" dxfId="536" priority="87">
      <formula>AND(Z144="",BA143=1)</formula>
    </cfRule>
  </conditionalFormatting>
  <conditionalFormatting sqref="J143:M143">
    <cfRule type="expression" dxfId="535" priority="86">
      <formula>OR(F143=2,F143=3)</formula>
    </cfRule>
  </conditionalFormatting>
  <conditionalFormatting sqref="I144:P144">
    <cfRule type="expression" dxfId="534" priority="85">
      <formula>OR(F143=2,F143=3)</formula>
    </cfRule>
  </conditionalFormatting>
  <conditionalFormatting sqref="Z146:AM146">
    <cfRule type="expression" dxfId="533" priority="84">
      <formula>AND(Z146="",BA145=1)</formula>
    </cfRule>
  </conditionalFormatting>
  <conditionalFormatting sqref="J145:M145">
    <cfRule type="expression" dxfId="532" priority="83">
      <formula>OR(F145=2,F145=3)</formula>
    </cfRule>
  </conditionalFormatting>
  <conditionalFormatting sqref="I146:P146">
    <cfRule type="expression" dxfId="531" priority="82">
      <formula>OR(F145=2,F145=3)</formula>
    </cfRule>
  </conditionalFormatting>
  <conditionalFormatting sqref="Z148:AM148">
    <cfRule type="expression" dxfId="530" priority="81">
      <formula>AND(Z148="",BA147=1)</formula>
    </cfRule>
  </conditionalFormatting>
  <conditionalFormatting sqref="J147:M147">
    <cfRule type="expression" dxfId="529" priority="80">
      <formula>OR(F147=2,F147=3)</formula>
    </cfRule>
  </conditionalFormatting>
  <conditionalFormatting sqref="I148:P148">
    <cfRule type="expression" dxfId="528" priority="79">
      <formula>OR(F147=2,F147=3)</formula>
    </cfRule>
  </conditionalFormatting>
  <conditionalFormatting sqref="Z150:AM150">
    <cfRule type="expression" dxfId="527" priority="78">
      <formula>AND(Z150="",BA149=1)</formula>
    </cfRule>
  </conditionalFormatting>
  <conditionalFormatting sqref="J149:M149">
    <cfRule type="expression" dxfId="526" priority="77">
      <formula>OR(F149=2,F149=3)</formula>
    </cfRule>
  </conditionalFormatting>
  <conditionalFormatting sqref="I150:P150">
    <cfRule type="expression" dxfId="525" priority="76">
      <formula>OR(F149=2,F149=3)</formula>
    </cfRule>
  </conditionalFormatting>
  <conditionalFormatting sqref="Z152:AM152">
    <cfRule type="expression" dxfId="524" priority="75">
      <formula>AND(Z152="",BA151=1)</formula>
    </cfRule>
  </conditionalFormatting>
  <conditionalFormatting sqref="J151:M151">
    <cfRule type="expression" dxfId="523" priority="74">
      <formula>OR(F151=2,F151=3)</formula>
    </cfRule>
  </conditionalFormatting>
  <conditionalFormatting sqref="I152:P152">
    <cfRule type="expression" dxfId="522" priority="73">
      <formula>OR(F151=2,F151=3)</formula>
    </cfRule>
  </conditionalFormatting>
  <conditionalFormatting sqref="Z154:AM154">
    <cfRule type="expression" dxfId="521" priority="72">
      <formula>AND(Z154="",BA153=1)</formula>
    </cfRule>
  </conditionalFormatting>
  <conditionalFormatting sqref="J153:M153">
    <cfRule type="expression" dxfId="520" priority="71">
      <formula>OR(F153=2,F153=3)</formula>
    </cfRule>
  </conditionalFormatting>
  <conditionalFormatting sqref="I154:P154">
    <cfRule type="expression" dxfId="519" priority="70">
      <formula>OR(F153=2,F153=3)</formula>
    </cfRule>
  </conditionalFormatting>
  <conditionalFormatting sqref="Z156:AM156">
    <cfRule type="expression" dxfId="518" priority="69">
      <formula>AND(Z156="",BA155=1)</formula>
    </cfRule>
  </conditionalFormatting>
  <conditionalFormatting sqref="J155:M155">
    <cfRule type="expression" dxfId="517" priority="68">
      <formula>OR(F155=2,F155=3)</formula>
    </cfRule>
  </conditionalFormatting>
  <conditionalFormatting sqref="I156:P156">
    <cfRule type="expression" dxfId="516" priority="67">
      <formula>OR(F155=2,F155=3)</formula>
    </cfRule>
  </conditionalFormatting>
  <conditionalFormatting sqref="Z158:AM158">
    <cfRule type="expression" dxfId="515" priority="66">
      <formula>AND(Z158="",BA157=1)</formula>
    </cfRule>
  </conditionalFormatting>
  <conditionalFormatting sqref="J157:M157">
    <cfRule type="expression" dxfId="514" priority="65">
      <formula>OR(F157=2,F157=3)</formula>
    </cfRule>
  </conditionalFormatting>
  <conditionalFormatting sqref="I158:P158">
    <cfRule type="expression" dxfId="513" priority="64">
      <formula>OR(F157=2,F157=3)</formula>
    </cfRule>
  </conditionalFormatting>
  <conditionalFormatting sqref="Z160:AM160">
    <cfRule type="expression" dxfId="512" priority="63">
      <formula>AND(Z160="",BA159=1)</formula>
    </cfRule>
  </conditionalFormatting>
  <conditionalFormatting sqref="J159:M159">
    <cfRule type="expression" dxfId="511" priority="62">
      <formula>OR(F159=2,F159=3)</formula>
    </cfRule>
  </conditionalFormatting>
  <conditionalFormatting sqref="I160:P160">
    <cfRule type="expression" dxfId="510" priority="61">
      <formula>OR(F159=2,F159=3)</formula>
    </cfRule>
  </conditionalFormatting>
  <conditionalFormatting sqref="Z162:AM162">
    <cfRule type="expression" dxfId="509" priority="60">
      <formula>AND(Z162="",BA161=1)</formula>
    </cfRule>
  </conditionalFormatting>
  <conditionalFormatting sqref="J161:M161">
    <cfRule type="expression" dxfId="508" priority="59">
      <formula>OR(F161=2,F161=3)</formula>
    </cfRule>
  </conditionalFormatting>
  <conditionalFormatting sqref="I162:P162">
    <cfRule type="expression" dxfId="507" priority="58">
      <formula>OR(F161=2,F161=3)</formula>
    </cfRule>
  </conditionalFormatting>
  <conditionalFormatting sqref="Z164:AM164">
    <cfRule type="expression" dxfId="506" priority="57">
      <formula>AND(Z164="",BA163=1)</formula>
    </cfRule>
  </conditionalFormatting>
  <conditionalFormatting sqref="J163:M163">
    <cfRule type="expression" dxfId="505" priority="56">
      <formula>OR(F163=2,F163=3)</formula>
    </cfRule>
  </conditionalFormatting>
  <conditionalFormatting sqref="I164:P164">
    <cfRule type="expression" dxfId="504" priority="55">
      <formula>OR(F163=2,F163=3)</formula>
    </cfRule>
  </conditionalFormatting>
  <conditionalFormatting sqref="Z166:AM166">
    <cfRule type="expression" dxfId="503" priority="54">
      <formula>AND(Z166="",BA165=1)</formula>
    </cfRule>
  </conditionalFormatting>
  <conditionalFormatting sqref="J165:M165">
    <cfRule type="expression" dxfId="502" priority="53">
      <formula>OR(F165=2,F165=3)</formula>
    </cfRule>
  </conditionalFormatting>
  <conditionalFormatting sqref="I166:P166">
    <cfRule type="expression" dxfId="501" priority="52">
      <formula>OR(F165=2,F165=3)</formula>
    </cfRule>
  </conditionalFormatting>
  <conditionalFormatting sqref="Z168:AM168">
    <cfRule type="expression" dxfId="500" priority="51">
      <formula>AND(Z168="",BA167=1)</formula>
    </cfRule>
  </conditionalFormatting>
  <conditionalFormatting sqref="J167:M167">
    <cfRule type="expression" dxfId="499" priority="50">
      <formula>OR(F167=2,F167=3)</formula>
    </cfRule>
  </conditionalFormatting>
  <conditionalFormatting sqref="I168:P168">
    <cfRule type="expression" dxfId="498" priority="49">
      <formula>OR(F167=2,F167=3)</formula>
    </cfRule>
  </conditionalFormatting>
  <conditionalFormatting sqref="Z170:AM170">
    <cfRule type="expression" dxfId="497" priority="48">
      <formula>AND(Z170="",BA169=1)</formula>
    </cfRule>
  </conditionalFormatting>
  <conditionalFormatting sqref="J169:M169">
    <cfRule type="expression" dxfId="496" priority="47">
      <formula>OR(F169=2,F169=3)</formula>
    </cfRule>
  </conditionalFormatting>
  <conditionalFormatting sqref="I170:P170">
    <cfRule type="expression" dxfId="495" priority="46">
      <formula>OR(F169=2,F169=3)</formula>
    </cfRule>
  </conditionalFormatting>
  <conditionalFormatting sqref="Z56:AM56">
    <cfRule type="expression" dxfId="494" priority="45">
      <formula>AND(Z56="",BA55=1)</formula>
    </cfRule>
  </conditionalFormatting>
  <conditionalFormatting sqref="J55:M55">
    <cfRule type="expression" dxfId="493" priority="44">
      <formula>OR(F55=2,F55=3)</formula>
    </cfRule>
  </conditionalFormatting>
  <conditionalFormatting sqref="I56:P56">
    <cfRule type="expression" dxfId="492" priority="43">
      <formula>OR(F55=2,F55=3)</formula>
    </cfRule>
  </conditionalFormatting>
  <conditionalFormatting sqref="Z58:AM58">
    <cfRule type="expression" dxfId="491" priority="42">
      <formula>AND(Z58="",BA57=1)</formula>
    </cfRule>
  </conditionalFormatting>
  <conditionalFormatting sqref="J57:M57">
    <cfRule type="expression" dxfId="490" priority="41">
      <formula>OR(F57=2,F57=3)</formula>
    </cfRule>
  </conditionalFormatting>
  <conditionalFormatting sqref="I58:P58">
    <cfRule type="expression" dxfId="489" priority="40">
      <formula>OR(F57=2,F57=3)</formula>
    </cfRule>
  </conditionalFormatting>
  <conditionalFormatting sqref="Z60:AM60">
    <cfRule type="expression" dxfId="488" priority="39">
      <formula>AND(Z60="",BA59=1)</formula>
    </cfRule>
  </conditionalFormatting>
  <conditionalFormatting sqref="J59:M59">
    <cfRule type="expression" dxfId="487" priority="38">
      <formula>OR(F59=2,F59=3)</formula>
    </cfRule>
  </conditionalFormatting>
  <conditionalFormatting sqref="I60:P60">
    <cfRule type="expression" dxfId="486" priority="37">
      <formula>OR(F59=2,F59=3)</formula>
    </cfRule>
  </conditionalFormatting>
  <conditionalFormatting sqref="Z62:AM62">
    <cfRule type="expression" dxfId="485" priority="36">
      <formula>AND(Z62="",BA61=1)</formula>
    </cfRule>
  </conditionalFormatting>
  <conditionalFormatting sqref="J61:M61">
    <cfRule type="expression" dxfId="484" priority="35">
      <formula>OR(F61=2,F61=3)</formula>
    </cfRule>
  </conditionalFormatting>
  <conditionalFormatting sqref="I62:P62">
    <cfRule type="expression" dxfId="483" priority="34">
      <formula>OR(F61=2,F61=3)</formula>
    </cfRule>
  </conditionalFormatting>
  <conditionalFormatting sqref="Z64:AM64">
    <cfRule type="expression" dxfId="482" priority="33">
      <formula>AND(Z64="",BA63=1)</formula>
    </cfRule>
  </conditionalFormatting>
  <conditionalFormatting sqref="J63:M63">
    <cfRule type="expression" dxfId="481" priority="32">
      <formula>OR(F63=2,F63=3)</formula>
    </cfRule>
  </conditionalFormatting>
  <conditionalFormatting sqref="I64:P64">
    <cfRule type="expression" dxfId="480" priority="31">
      <formula>OR(F63=2,F63=3)</formula>
    </cfRule>
  </conditionalFormatting>
  <conditionalFormatting sqref="Z66:AM66">
    <cfRule type="expression" dxfId="479" priority="30">
      <formula>AND(Z66="",BA65=1)</formula>
    </cfRule>
  </conditionalFormatting>
  <conditionalFormatting sqref="J65:M65">
    <cfRule type="expression" dxfId="478" priority="29">
      <formula>OR(F65=2,F65=3)</formula>
    </cfRule>
  </conditionalFormatting>
  <conditionalFormatting sqref="I66:P66">
    <cfRule type="expression" dxfId="477" priority="28">
      <formula>OR(F65=2,F65=3)</formula>
    </cfRule>
  </conditionalFormatting>
  <conditionalFormatting sqref="Z68:AM68">
    <cfRule type="expression" dxfId="476" priority="27">
      <formula>AND(Z68="",BA67=1)</formula>
    </cfRule>
  </conditionalFormatting>
  <conditionalFormatting sqref="J67:M67">
    <cfRule type="expression" dxfId="475" priority="26">
      <formula>OR(F67=2,F67=3)</formula>
    </cfRule>
  </conditionalFormatting>
  <conditionalFormatting sqref="I68:P68">
    <cfRule type="expression" dxfId="474" priority="25">
      <formula>OR(F67=2,F67=3)</formula>
    </cfRule>
  </conditionalFormatting>
  <conditionalFormatting sqref="Z70:AM70">
    <cfRule type="expression" dxfId="473" priority="24">
      <formula>AND(Z70="",BA69=1)</formula>
    </cfRule>
  </conditionalFormatting>
  <conditionalFormatting sqref="J69:M69">
    <cfRule type="expression" dxfId="472" priority="23">
      <formula>OR(F69=2,F69=3)</formula>
    </cfRule>
  </conditionalFormatting>
  <conditionalFormatting sqref="I70:P70">
    <cfRule type="expression" dxfId="471" priority="22">
      <formula>OR(F69=2,F69=3)</formula>
    </cfRule>
  </conditionalFormatting>
  <conditionalFormatting sqref="Z72:AM72">
    <cfRule type="expression" dxfId="470" priority="21">
      <formula>AND(Z72="",BA71=1)</formula>
    </cfRule>
  </conditionalFormatting>
  <conditionalFormatting sqref="J71:M71">
    <cfRule type="expression" dxfId="469" priority="20">
      <formula>OR(F71=2,F71=3)</formula>
    </cfRule>
  </conditionalFormatting>
  <conditionalFormatting sqref="I72:P72">
    <cfRule type="expression" dxfId="468" priority="19">
      <formula>OR(F71=2,F71=3)</formula>
    </cfRule>
  </conditionalFormatting>
  <conditionalFormatting sqref="Z74:AM74">
    <cfRule type="expression" dxfId="467" priority="18">
      <formula>AND(Z74="",BA73=1)</formula>
    </cfRule>
  </conditionalFormatting>
  <conditionalFormatting sqref="J73:M73">
    <cfRule type="expression" dxfId="466" priority="17">
      <formula>OR(F73=2,F73=3)</formula>
    </cfRule>
  </conditionalFormatting>
  <conditionalFormatting sqref="I74:P74">
    <cfRule type="expression" dxfId="465" priority="16">
      <formula>OR(F73=2,F73=3)</formula>
    </cfRule>
  </conditionalFormatting>
  <conditionalFormatting sqref="Z76:AM76">
    <cfRule type="expression" dxfId="464" priority="15">
      <formula>AND(Z76="",BA75=1)</formula>
    </cfRule>
  </conditionalFormatting>
  <conditionalFormatting sqref="J75:M75">
    <cfRule type="expression" dxfId="463" priority="14">
      <formula>OR(F75=2,F75=3)</formula>
    </cfRule>
  </conditionalFormatting>
  <conditionalFormatting sqref="I76:P76">
    <cfRule type="expression" dxfId="462" priority="13">
      <formula>OR(F75=2,F75=3)</formula>
    </cfRule>
  </conditionalFormatting>
  <conditionalFormatting sqref="Z78:AM78">
    <cfRule type="expression" dxfId="461" priority="12">
      <formula>AND(Z78="",BA77=1)</formula>
    </cfRule>
  </conditionalFormatting>
  <conditionalFormatting sqref="J77:M77">
    <cfRule type="expression" dxfId="460" priority="11">
      <formula>OR(F77=2,F77=3)</formula>
    </cfRule>
  </conditionalFormatting>
  <conditionalFormatting sqref="I78:P78">
    <cfRule type="expression" dxfId="459" priority="10">
      <formula>OR(F77=2,F77=3)</formula>
    </cfRule>
  </conditionalFormatting>
  <conditionalFormatting sqref="Z80:AM80">
    <cfRule type="expression" dxfId="458" priority="9">
      <formula>AND(Z80="",BA79=1)</formula>
    </cfRule>
  </conditionalFormatting>
  <conditionalFormatting sqref="J79:M79">
    <cfRule type="expression" dxfId="457" priority="8">
      <formula>OR(F79=2,F79=3)</formula>
    </cfRule>
  </conditionalFormatting>
  <conditionalFormatting sqref="I80:P80">
    <cfRule type="expression" dxfId="456" priority="7">
      <formula>OR(F79=2,F79=3)</formula>
    </cfRule>
  </conditionalFormatting>
  <conditionalFormatting sqref="Z82:AM82">
    <cfRule type="expression" dxfId="455" priority="6">
      <formula>AND(Z82="",BA81=1)</formula>
    </cfRule>
  </conditionalFormatting>
  <conditionalFormatting sqref="J81:M81">
    <cfRule type="expression" dxfId="454" priority="5">
      <formula>OR(F81=2,F81=3)</formula>
    </cfRule>
  </conditionalFormatting>
  <conditionalFormatting sqref="I82:P82">
    <cfRule type="expression" dxfId="453" priority="4">
      <formula>OR(F81=2,F81=3)</formula>
    </cfRule>
  </conditionalFormatting>
  <conditionalFormatting sqref="Z84:AM84">
    <cfRule type="expression" dxfId="452" priority="3">
      <formula>AND(Z84="",BA83=1)</formula>
    </cfRule>
  </conditionalFormatting>
  <conditionalFormatting sqref="J83:M83">
    <cfRule type="expression" dxfId="451" priority="2">
      <formula>OR(F83=2,F83=3)</formula>
    </cfRule>
  </conditionalFormatting>
  <conditionalFormatting sqref="I84:P84">
    <cfRule type="expression" dxfId="45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D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D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D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D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D00-000004000000}">
      <formula1>"1,2,3"</formula1>
    </dataValidation>
    <dataValidation type="whole" imeMode="off" allowBlank="1" showInputMessage="1" showErrorMessage="1" error="1~31までの数字をご入力ください。" sqref="B141:C170 B12:C41 B184:C213 B98:C127 B55:C84" xr:uid="{00000000-0002-0000-0D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D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D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D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D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D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9</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00901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00902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00903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00904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00905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00906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00907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00908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00909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00910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00911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00912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00913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00914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00915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00916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00917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00918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00919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00920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00921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00922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00923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00924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00925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00926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00927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00928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00929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00930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00931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00932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00933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00934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00935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00936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00937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00938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00939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00940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00941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00942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00943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00944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00945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00946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00947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00948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00949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00950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00951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00952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00953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00954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00955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00956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00957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00958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00959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00960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00961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00962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00963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00964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00965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00966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00967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00968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00969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00970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00971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00972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00973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00974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00975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49" priority="225">
      <formula>AND(Z13="",BA12=1)</formula>
    </cfRule>
  </conditionalFormatting>
  <conditionalFormatting sqref="J12:M12">
    <cfRule type="expression" dxfId="448" priority="224">
      <formula>OR(F12=2,F12=3)</formula>
    </cfRule>
  </conditionalFormatting>
  <conditionalFormatting sqref="I13:P13">
    <cfRule type="expression" dxfId="447" priority="223">
      <formula>OR(F12=2,F12=3)</formula>
    </cfRule>
  </conditionalFormatting>
  <conditionalFormatting sqref="Z15:AM15">
    <cfRule type="expression" dxfId="446" priority="222">
      <formula>AND(Z15="",BA14=1)</formula>
    </cfRule>
  </conditionalFormatting>
  <conditionalFormatting sqref="J14:M14">
    <cfRule type="expression" dxfId="445" priority="221">
      <formula>OR(F14=2,F14=3)</formula>
    </cfRule>
  </conditionalFormatting>
  <conditionalFormatting sqref="I15:P15">
    <cfRule type="expression" dxfId="444" priority="220">
      <formula>OR(F14=2,F14=3)</formula>
    </cfRule>
  </conditionalFormatting>
  <conditionalFormatting sqref="Z17:AM17">
    <cfRule type="expression" dxfId="443" priority="219">
      <formula>AND(Z17="",BA16=1)</formula>
    </cfRule>
  </conditionalFormatting>
  <conditionalFormatting sqref="J16:M16">
    <cfRule type="expression" dxfId="442" priority="218">
      <formula>OR(F16=2,F16=3)</formula>
    </cfRule>
  </conditionalFormatting>
  <conditionalFormatting sqref="I17:P17">
    <cfRule type="expression" dxfId="441" priority="217">
      <formula>OR(F16=2,F16=3)</formula>
    </cfRule>
  </conditionalFormatting>
  <conditionalFormatting sqref="Z19:AM19">
    <cfRule type="expression" dxfId="440" priority="216">
      <formula>AND(Z19="",BA18=1)</formula>
    </cfRule>
  </conditionalFormatting>
  <conditionalFormatting sqref="J18:M18">
    <cfRule type="expression" dxfId="439" priority="215">
      <formula>OR(F18=2,F18=3)</formula>
    </cfRule>
  </conditionalFormatting>
  <conditionalFormatting sqref="I19:P19">
    <cfRule type="expression" dxfId="438" priority="214">
      <formula>OR(F18=2,F18=3)</formula>
    </cfRule>
  </conditionalFormatting>
  <conditionalFormatting sqref="Z21:AM21">
    <cfRule type="expression" dxfId="437" priority="213">
      <formula>AND(Z21="",BA20=1)</formula>
    </cfRule>
  </conditionalFormatting>
  <conditionalFormatting sqref="J20:M20">
    <cfRule type="expression" dxfId="436" priority="212">
      <formula>OR(F20=2,F20=3)</formula>
    </cfRule>
  </conditionalFormatting>
  <conditionalFormatting sqref="I21:P21">
    <cfRule type="expression" dxfId="435" priority="211">
      <formula>OR(F20=2,F20=3)</formula>
    </cfRule>
  </conditionalFormatting>
  <conditionalFormatting sqref="Z23:AM23">
    <cfRule type="expression" dxfId="434" priority="210">
      <formula>AND(Z23="",BA22=1)</formula>
    </cfRule>
  </conditionalFormatting>
  <conditionalFormatting sqref="J22:M22">
    <cfRule type="expression" dxfId="433" priority="209">
      <formula>OR(F22=2,F22=3)</formula>
    </cfRule>
  </conditionalFormatting>
  <conditionalFormatting sqref="I23:P23">
    <cfRule type="expression" dxfId="432" priority="208">
      <formula>OR(F22=2,F22=3)</formula>
    </cfRule>
  </conditionalFormatting>
  <conditionalFormatting sqref="Z25:AM25">
    <cfRule type="expression" dxfId="431" priority="207">
      <formula>AND(Z25="",BA24=1)</formula>
    </cfRule>
  </conditionalFormatting>
  <conditionalFormatting sqref="J24:M24">
    <cfRule type="expression" dxfId="430" priority="206">
      <formula>OR(F24=2,F24=3)</formula>
    </cfRule>
  </conditionalFormatting>
  <conditionalFormatting sqref="I25:P25">
    <cfRule type="expression" dxfId="429" priority="205">
      <formula>OR(F24=2,F24=3)</formula>
    </cfRule>
  </conditionalFormatting>
  <conditionalFormatting sqref="Z27:AM27">
    <cfRule type="expression" dxfId="428" priority="204">
      <formula>AND(Z27="",BA26=1)</formula>
    </cfRule>
  </conditionalFormatting>
  <conditionalFormatting sqref="J26:M26">
    <cfRule type="expression" dxfId="427" priority="203">
      <formula>OR(F26=2,F26=3)</formula>
    </cfRule>
  </conditionalFormatting>
  <conditionalFormatting sqref="I27:P27">
    <cfRule type="expression" dxfId="426" priority="202">
      <formula>OR(F26=2,F26=3)</formula>
    </cfRule>
  </conditionalFormatting>
  <conditionalFormatting sqref="Z29:AM29">
    <cfRule type="expression" dxfId="425" priority="201">
      <formula>AND(Z29="",BA28=1)</formula>
    </cfRule>
  </conditionalFormatting>
  <conditionalFormatting sqref="J28:M28">
    <cfRule type="expression" dxfId="424" priority="200">
      <formula>OR(F28=2,F28=3)</formula>
    </cfRule>
  </conditionalFormatting>
  <conditionalFormatting sqref="I29:P29">
    <cfRule type="expression" dxfId="423" priority="199">
      <formula>OR(F28=2,F28=3)</formula>
    </cfRule>
  </conditionalFormatting>
  <conditionalFormatting sqref="Z31:AM31">
    <cfRule type="expression" dxfId="422" priority="198">
      <formula>AND(Z31="",BA30=1)</formula>
    </cfRule>
  </conditionalFormatting>
  <conditionalFormatting sqref="J30:M30">
    <cfRule type="expression" dxfId="421" priority="197">
      <formula>OR(F30=2,F30=3)</formula>
    </cfRule>
  </conditionalFormatting>
  <conditionalFormatting sqref="I31:P31">
    <cfRule type="expression" dxfId="420" priority="196">
      <formula>OR(F30=2,F30=3)</formula>
    </cfRule>
  </conditionalFormatting>
  <conditionalFormatting sqref="Z33:AM33">
    <cfRule type="expression" dxfId="419" priority="195">
      <formula>AND(Z33="",BA32=1)</formula>
    </cfRule>
  </conditionalFormatting>
  <conditionalFormatting sqref="J32:M32">
    <cfRule type="expression" dxfId="418" priority="194">
      <formula>OR(F32=2,F32=3)</formula>
    </cfRule>
  </conditionalFormatting>
  <conditionalFormatting sqref="I33:P33">
    <cfRule type="expression" dxfId="417" priority="193">
      <formula>OR(F32=2,F32=3)</formula>
    </cfRule>
  </conditionalFormatting>
  <conditionalFormatting sqref="Z35:AM35">
    <cfRule type="expression" dxfId="416" priority="192">
      <formula>AND(Z35="",BA34=1)</formula>
    </cfRule>
  </conditionalFormatting>
  <conditionalFormatting sqref="J34:M34">
    <cfRule type="expression" dxfId="415" priority="191">
      <formula>OR(F34=2,F34=3)</formula>
    </cfRule>
  </conditionalFormatting>
  <conditionalFormatting sqref="I35:P35">
    <cfRule type="expression" dxfId="414" priority="190">
      <formula>OR(F34=2,F34=3)</formula>
    </cfRule>
  </conditionalFormatting>
  <conditionalFormatting sqref="Z37:AM37">
    <cfRule type="expression" dxfId="413" priority="189">
      <formula>AND(Z37="",BA36=1)</formula>
    </cfRule>
  </conditionalFormatting>
  <conditionalFormatting sqref="J36:M36">
    <cfRule type="expression" dxfId="412" priority="188">
      <formula>OR(F36=2,F36=3)</formula>
    </cfRule>
  </conditionalFormatting>
  <conditionalFormatting sqref="I37:P37">
    <cfRule type="expression" dxfId="411" priority="187">
      <formula>OR(F36=2,F36=3)</formula>
    </cfRule>
  </conditionalFormatting>
  <conditionalFormatting sqref="Z39:AM39">
    <cfRule type="expression" dxfId="410" priority="186">
      <formula>AND(Z39="",BA38=1)</formula>
    </cfRule>
  </conditionalFormatting>
  <conditionalFormatting sqref="J38:M38">
    <cfRule type="expression" dxfId="409" priority="185">
      <formula>OR(F38=2,F38=3)</formula>
    </cfRule>
  </conditionalFormatting>
  <conditionalFormatting sqref="I39:P39">
    <cfRule type="expression" dxfId="408" priority="184">
      <formula>OR(F38=2,F38=3)</formula>
    </cfRule>
  </conditionalFormatting>
  <conditionalFormatting sqref="Z41:AM41">
    <cfRule type="expression" dxfId="407" priority="183">
      <formula>AND(Z41="",BA40=1)</formula>
    </cfRule>
  </conditionalFormatting>
  <conditionalFormatting sqref="J40:M40">
    <cfRule type="expression" dxfId="406" priority="182">
      <formula>OR(F40=2,F40=3)</formula>
    </cfRule>
  </conditionalFormatting>
  <conditionalFormatting sqref="I41:P41">
    <cfRule type="expression" dxfId="405" priority="181">
      <formula>OR(F40=2,F40=3)</formula>
    </cfRule>
  </conditionalFormatting>
  <conditionalFormatting sqref="Z185:AM185">
    <cfRule type="expression" dxfId="404" priority="180">
      <formula>AND(Z185="",BA184=1)</formula>
    </cfRule>
  </conditionalFormatting>
  <conditionalFormatting sqref="J184:M184">
    <cfRule type="expression" dxfId="403" priority="179">
      <formula>OR(F184=2,F184=3)</formula>
    </cfRule>
  </conditionalFormatting>
  <conditionalFormatting sqref="I185:P185">
    <cfRule type="expression" dxfId="402" priority="178">
      <formula>OR(F184=2,F184=3)</formula>
    </cfRule>
  </conditionalFormatting>
  <conditionalFormatting sqref="Z187:AM187">
    <cfRule type="expression" dxfId="401" priority="177">
      <formula>AND(Z187="",BA186=1)</formula>
    </cfRule>
  </conditionalFormatting>
  <conditionalFormatting sqref="J186:M186">
    <cfRule type="expression" dxfId="400" priority="176">
      <formula>OR(F186=2,F186=3)</formula>
    </cfRule>
  </conditionalFormatting>
  <conditionalFormatting sqref="I187:P187">
    <cfRule type="expression" dxfId="399" priority="175">
      <formula>OR(F186=2,F186=3)</formula>
    </cfRule>
  </conditionalFormatting>
  <conditionalFormatting sqref="Z189:AM189">
    <cfRule type="expression" dxfId="398" priority="174">
      <formula>AND(Z189="",BA188=1)</formula>
    </cfRule>
  </conditionalFormatting>
  <conditionalFormatting sqref="J188:M188">
    <cfRule type="expression" dxfId="397" priority="173">
      <formula>OR(F188=2,F188=3)</formula>
    </cfRule>
  </conditionalFormatting>
  <conditionalFormatting sqref="I189:P189">
    <cfRule type="expression" dxfId="396" priority="172">
      <formula>OR(F188=2,F188=3)</formula>
    </cfRule>
  </conditionalFormatting>
  <conditionalFormatting sqref="Z191:AM191">
    <cfRule type="expression" dxfId="395" priority="171">
      <formula>AND(Z191="",BA190=1)</formula>
    </cfRule>
  </conditionalFormatting>
  <conditionalFormatting sqref="J190:M190">
    <cfRule type="expression" dxfId="394" priority="170">
      <formula>OR(F190=2,F190=3)</formula>
    </cfRule>
  </conditionalFormatting>
  <conditionalFormatting sqref="I191:P191">
    <cfRule type="expression" dxfId="393" priority="169">
      <formula>OR(F190=2,F190=3)</formula>
    </cfRule>
  </conditionalFormatting>
  <conditionalFormatting sqref="Z193:AM193">
    <cfRule type="expression" dxfId="392" priority="168">
      <formula>AND(Z193="",BA192=1)</formula>
    </cfRule>
  </conditionalFormatting>
  <conditionalFormatting sqref="J192:M192">
    <cfRule type="expression" dxfId="391" priority="167">
      <formula>OR(F192=2,F192=3)</formula>
    </cfRule>
  </conditionalFormatting>
  <conditionalFormatting sqref="I193:P193">
    <cfRule type="expression" dxfId="390" priority="166">
      <formula>OR(F192=2,F192=3)</formula>
    </cfRule>
  </conditionalFormatting>
  <conditionalFormatting sqref="Z195:AM195">
    <cfRule type="expression" dxfId="389" priority="165">
      <formula>AND(Z195="",BA194=1)</formula>
    </cfRule>
  </conditionalFormatting>
  <conditionalFormatting sqref="J194:M194">
    <cfRule type="expression" dxfId="388" priority="164">
      <formula>OR(F194=2,F194=3)</formula>
    </cfRule>
  </conditionalFormatting>
  <conditionalFormatting sqref="I195:P195">
    <cfRule type="expression" dxfId="387" priority="163">
      <formula>OR(F194=2,F194=3)</formula>
    </cfRule>
  </conditionalFormatting>
  <conditionalFormatting sqref="Z197:AM197">
    <cfRule type="expression" dxfId="386" priority="162">
      <formula>AND(Z197="",BA196=1)</formula>
    </cfRule>
  </conditionalFormatting>
  <conditionalFormatting sqref="J196:M196">
    <cfRule type="expression" dxfId="385" priority="161">
      <formula>OR(F196=2,F196=3)</formula>
    </cfRule>
  </conditionalFormatting>
  <conditionalFormatting sqref="I197:P197">
    <cfRule type="expression" dxfId="384" priority="160">
      <formula>OR(F196=2,F196=3)</formula>
    </cfRule>
  </conditionalFormatting>
  <conditionalFormatting sqref="Z199:AM199">
    <cfRule type="expression" dxfId="383" priority="159">
      <formula>AND(Z199="",BA198=1)</formula>
    </cfRule>
  </conditionalFormatting>
  <conditionalFormatting sqref="J198:M198">
    <cfRule type="expression" dxfId="382" priority="158">
      <formula>OR(F198=2,F198=3)</formula>
    </cfRule>
  </conditionalFormatting>
  <conditionalFormatting sqref="I199:P199">
    <cfRule type="expression" dxfId="381" priority="157">
      <formula>OR(F198=2,F198=3)</formula>
    </cfRule>
  </conditionalFormatting>
  <conditionalFormatting sqref="Z201:AM201">
    <cfRule type="expression" dxfId="380" priority="156">
      <formula>AND(Z201="",BA200=1)</formula>
    </cfRule>
  </conditionalFormatting>
  <conditionalFormatting sqref="J200:M200">
    <cfRule type="expression" dxfId="379" priority="155">
      <formula>OR(F200=2,F200=3)</formula>
    </cfRule>
  </conditionalFormatting>
  <conditionalFormatting sqref="I201:P201">
    <cfRule type="expression" dxfId="378" priority="154">
      <formula>OR(F200=2,F200=3)</formula>
    </cfRule>
  </conditionalFormatting>
  <conditionalFormatting sqref="Z203:AM203">
    <cfRule type="expression" dxfId="377" priority="153">
      <formula>AND(Z203="",BA202=1)</formula>
    </cfRule>
  </conditionalFormatting>
  <conditionalFormatting sqref="J202:M202">
    <cfRule type="expression" dxfId="376" priority="152">
      <formula>OR(F202=2,F202=3)</formula>
    </cfRule>
  </conditionalFormatting>
  <conditionalFormatting sqref="I203:P203">
    <cfRule type="expression" dxfId="375" priority="151">
      <formula>OR(F202=2,F202=3)</formula>
    </cfRule>
  </conditionalFormatting>
  <conditionalFormatting sqref="Z205:AM205">
    <cfRule type="expression" dxfId="374" priority="150">
      <formula>AND(Z205="",BA204=1)</formula>
    </cfRule>
  </conditionalFormatting>
  <conditionalFormatting sqref="J204:M204">
    <cfRule type="expression" dxfId="373" priority="149">
      <formula>OR(F204=2,F204=3)</formula>
    </cfRule>
  </conditionalFormatting>
  <conditionalFormatting sqref="I205:P205">
    <cfRule type="expression" dxfId="372" priority="148">
      <formula>OR(F204=2,F204=3)</formula>
    </cfRule>
  </conditionalFormatting>
  <conditionalFormatting sqref="Z207:AM207">
    <cfRule type="expression" dxfId="371" priority="147">
      <formula>AND(Z207="",BA206=1)</formula>
    </cfRule>
  </conditionalFormatting>
  <conditionalFormatting sqref="J206:M206">
    <cfRule type="expression" dxfId="370" priority="146">
      <formula>OR(F206=2,F206=3)</formula>
    </cfRule>
  </conditionalFormatting>
  <conditionalFormatting sqref="I207:P207">
    <cfRule type="expression" dxfId="369" priority="145">
      <formula>OR(F206=2,F206=3)</formula>
    </cfRule>
  </conditionalFormatting>
  <conditionalFormatting sqref="Z209:AM209">
    <cfRule type="expression" dxfId="368" priority="144">
      <formula>AND(Z209="",BA208=1)</formula>
    </cfRule>
  </conditionalFormatting>
  <conditionalFormatting sqref="J208:M208">
    <cfRule type="expression" dxfId="367" priority="143">
      <formula>OR(F208=2,F208=3)</formula>
    </cfRule>
  </conditionalFormatting>
  <conditionalFormatting sqref="I209:P209">
    <cfRule type="expression" dxfId="366" priority="142">
      <formula>OR(F208=2,F208=3)</formula>
    </cfRule>
  </conditionalFormatting>
  <conditionalFormatting sqref="Z211:AM211">
    <cfRule type="expression" dxfId="365" priority="141">
      <formula>AND(Z211="",BA210=1)</formula>
    </cfRule>
  </conditionalFormatting>
  <conditionalFormatting sqref="J210:M210">
    <cfRule type="expression" dxfId="364" priority="140">
      <formula>OR(F210=2,F210=3)</formula>
    </cfRule>
  </conditionalFormatting>
  <conditionalFormatting sqref="I211:P211">
    <cfRule type="expression" dxfId="363" priority="139">
      <formula>OR(F210=2,F210=3)</formula>
    </cfRule>
  </conditionalFormatting>
  <conditionalFormatting sqref="Z213:AM213">
    <cfRule type="expression" dxfId="362" priority="138">
      <formula>AND(Z213="",BA212=1)</formula>
    </cfRule>
  </conditionalFormatting>
  <conditionalFormatting sqref="J212:M212">
    <cfRule type="expression" dxfId="361" priority="137">
      <formula>OR(F212=2,F212=3)</formula>
    </cfRule>
  </conditionalFormatting>
  <conditionalFormatting sqref="I213:P213">
    <cfRule type="expression" dxfId="360" priority="136">
      <formula>OR(F212=2,F212=3)</formula>
    </cfRule>
  </conditionalFormatting>
  <conditionalFormatting sqref="Z99:AM99">
    <cfRule type="expression" dxfId="359" priority="135">
      <formula>AND(Z99="",BA98=1)</formula>
    </cfRule>
  </conditionalFormatting>
  <conditionalFormatting sqref="J98:M98">
    <cfRule type="expression" dxfId="358" priority="134">
      <formula>OR(F98=2,F98=3)</formula>
    </cfRule>
  </conditionalFormatting>
  <conditionalFormatting sqref="I99:P99">
    <cfRule type="expression" dxfId="357" priority="133">
      <formula>OR(F98=2,F98=3)</formula>
    </cfRule>
  </conditionalFormatting>
  <conditionalFormatting sqref="Z101:AM101">
    <cfRule type="expression" dxfId="356" priority="132">
      <formula>AND(Z101="",BA100=1)</formula>
    </cfRule>
  </conditionalFormatting>
  <conditionalFormatting sqref="J100:M100">
    <cfRule type="expression" dxfId="355" priority="131">
      <formula>OR(F100=2,F100=3)</formula>
    </cfRule>
  </conditionalFormatting>
  <conditionalFormatting sqref="I101:P101">
    <cfRule type="expression" dxfId="354" priority="130">
      <formula>OR(F100=2,F100=3)</formula>
    </cfRule>
  </conditionalFormatting>
  <conditionalFormatting sqref="Z103:AM103">
    <cfRule type="expression" dxfId="353" priority="129">
      <formula>AND(Z103="",BA102=1)</formula>
    </cfRule>
  </conditionalFormatting>
  <conditionalFormatting sqref="J102:M102">
    <cfRule type="expression" dxfId="352" priority="128">
      <formula>OR(F102=2,F102=3)</formula>
    </cfRule>
  </conditionalFormatting>
  <conditionalFormatting sqref="I103:P103">
    <cfRule type="expression" dxfId="351" priority="127">
      <formula>OR(F102=2,F102=3)</formula>
    </cfRule>
  </conditionalFormatting>
  <conditionalFormatting sqref="Z105:AM105">
    <cfRule type="expression" dxfId="350" priority="126">
      <formula>AND(Z105="",BA104=1)</formula>
    </cfRule>
  </conditionalFormatting>
  <conditionalFormatting sqref="J104:M104">
    <cfRule type="expression" dxfId="349" priority="125">
      <formula>OR(F104=2,F104=3)</formula>
    </cfRule>
  </conditionalFormatting>
  <conditionalFormatting sqref="I105:P105">
    <cfRule type="expression" dxfId="348" priority="124">
      <formula>OR(F104=2,F104=3)</formula>
    </cfRule>
  </conditionalFormatting>
  <conditionalFormatting sqref="Z107:AM107">
    <cfRule type="expression" dxfId="347" priority="123">
      <formula>AND(Z107="",BA106=1)</formula>
    </cfRule>
  </conditionalFormatting>
  <conditionalFormatting sqref="J106:M106">
    <cfRule type="expression" dxfId="346" priority="122">
      <formula>OR(F106=2,F106=3)</formula>
    </cfRule>
  </conditionalFormatting>
  <conditionalFormatting sqref="I107:P107">
    <cfRule type="expression" dxfId="345" priority="121">
      <formula>OR(F106=2,F106=3)</formula>
    </cfRule>
  </conditionalFormatting>
  <conditionalFormatting sqref="Z109:AM109">
    <cfRule type="expression" dxfId="344" priority="120">
      <formula>AND(Z109="",BA108=1)</formula>
    </cfRule>
  </conditionalFormatting>
  <conditionalFormatting sqref="J108:M108">
    <cfRule type="expression" dxfId="343" priority="119">
      <formula>OR(F108=2,F108=3)</formula>
    </cfRule>
  </conditionalFormatting>
  <conditionalFormatting sqref="I109:P109">
    <cfRule type="expression" dxfId="342" priority="118">
      <formula>OR(F108=2,F108=3)</formula>
    </cfRule>
  </conditionalFormatting>
  <conditionalFormatting sqref="Z111:AM111">
    <cfRule type="expression" dxfId="341" priority="117">
      <formula>AND(Z111="",BA110=1)</formula>
    </cfRule>
  </conditionalFormatting>
  <conditionalFormatting sqref="J110:M110">
    <cfRule type="expression" dxfId="340" priority="116">
      <formula>OR(F110=2,F110=3)</formula>
    </cfRule>
  </conditionalFormatting>
  <conditionalFormatting sqref="I111:P111">
    <cfRule type="expression" dxfId="339" priority="115">
      <formula>OR(F110=2,F110=3)</formula>
    </cfRule>
  </conditionalFormatting>
  <conditionalFormatting sqref="Z113:AM113">
    <cfRule type="expression" dxfId="338" priority="114">
      <formula>AND(Z113="",BA112=1)</formula>
    </cfRule>
  </conditionalFormatting>
  <conditionalFormatting sqref="J112:M112">
    <cfRule type="expression" dxfId="337" priority="113">
      <formula>OR(F112=2,F112=3)</formula>
    </cfRule>
  </conditionalFormatting>
  <conditionalFormatting sqref="I113:P113">
    <cfRule type="expression" dxfId="336" priority="112">
      <formula>OR(F112=2,F112=3)</formula>
    </cfRule>
  </conditionalFormatting>
  <conditionalFormatting sqref="Z115:AM115">
    <cfRule type="expression" dxfId="335" priority="111">
      <formula>AND(Z115="",BA114=1)</formula>
    </cfRule>
  </conditionalFormatting>
  <conditionalFormatting sqref="J114:M114">
    <cfRule type="expression" dxfId="334" priority="110">
      <formula>OR(F114=2,F114=3)</formula>
    </cfRule>
  </conditionalFormatting>
  <conditionalFormatting sqref="I115:P115">
    <cfRule type="expression" dxfId="333" priority="109">
      <formula>OR(F114=2,F114=3)</formula>
    </cfRule>
  </conditionalFormatting>
  <conditionalFormatting sqref="Z117:AM117">
    <cfRule type="expression" dxfId="332" priority="108">
      <formula>AND(Z117="",BA116=1)</formula>
    </cfRule>
  </conditionalFormatting>
  <conditionalFormatting sqref="J116:M116">
    <cfRule type="expression" dxfId="331" priority="107">
      <formula>OR(F116=2,F116=3)</formula>
    </cfRule>
  </conditionalFormatting>
  <conditionalFormatting sqref="I117:P117">
    <cfRule type="expression" dxfId="330" priority="106">
      <formula>OR(F116=2,F116=3)</formula>
    </cfRule>
  </conditionalFormatting>
  <conditionalFormatting sqref="Z119:AM119">
    <cfRule type="expression" dxfId="329" priority="105">
      <formula>AND(Z119="",BA118=1)</formula>
    </cfRule>
  </conditionalFormatting>
  <conditionalFormatting sqref="J118:M118">
    <cfRule type="expression" dxfId="328" priority="104">
      <formula>OR(F118=2,F118=3)</formula>
    </cfRule>
  </conditionalFormatting>
  <conditionalFormatting sqref="I119:P119">
    <cfRule type="expression" dxfId="327" priority="103">
      <formula>OR(F118=2,F118=3)</formula>
    </cfRule>
  </conditionalFormatting>
  <conditionalFormatting sqref="Z121:AM121">
    <cfRule type="expression" dxfId="326" priority="102">
      <formula>AND(Z121="",BA120=1)</formula>
    </cfRule>
  </conditionalFormatting>
  <conditionalFormatting sqref="J120:M120">
    <cfRule type="expression" dxfId="325" priority="101">
      <formula>OR(F120=2,F120=3)</formula>
    </cfRule>
  </conditionalFormatting>
  <conditionalFormatting sqref="I121:P121">
    <cfRule type="expression" dxfId="324" priority="100">
      <formula>OR(F120=2,F120=3)</formula>
    </cfRule>
  </conditionalFormatting>
  <conditionalFormatting sqref="Z123:AM123">
    <cfRule type="expression" dxfId="323" priority="99">
      <formula>AND(Z123="",BA122=1)</formula>
    </cfRule>
  </conditionalFormatting>
  <conditionalFormatting sqref="J122:M122">
    <cfRule type="expression" dxfId="322" priority="98">
      <formula>OR(F122=2,F122=3)</formula>
    </cfRule>
  </conditionalFormatting>
  <conditionalFormatting sqref="I123:P123">
    <cfRule type="expression" dxfId="321" priority="97">
      <formula>OR(F122=2,F122=3)</formula>
    </cfRule>
  </conditionalFormatting>
  <conditionalFormatting sqref="Z125:AM125">
    <cfRule type="expression" dxfId="320" priority="96">
      <formula>AND(Z125="",BA124=1)</formula>
    </cfRule>
  </conditionalFormatting>
  <conditionalFormatting sqref="J124:M124">
    <cfRule type="expression" dxfId="319" priority="95">
      <formula>OR(F124=2,F124=3)</formula>
    </cfRule>
  </conditionalFormatting>
  <conditionalFormatting sqref="I125:P125">
    <cfRule type="expression" dxfId="318" priority="94">
      <formula>OR(F124=2,F124=3)</formula>
    </cfRule>
  </conditionalFormatting>
  <conditionalFormatting sqref="Z127:AM127">
    <cfRule type="expression" dxfId="317" priority="93">
      <formula>AND(Z127="",BA126=1)</formula>
    </cfRule>
  </conditionalFormatting>
  <conditionalFormatting sqref="J126:M126">
    <cfRule type="expression" dxfId="316" priority="92">
      <formula>OR(F126=2,F126=3)</formula>
    </cfRule>
  </conditionalFormatting>
  <conditionalFormatting sqref="I127:P127">
    <cfRule type="expression" dxfId="315" priority="91">
      <formula>OR(F126=2,F126=3)</formula>
    </cfRule>
  </conditionalFormatting>
  <conditionalFormatting sqref="Z142:AM142">
    <cfRule type="expression" dxfId="314" priority="90">
      <formula>AND(Z142="",BA141=1)</formula>
    </cfRule>
  </conditionalFormatting>
  <conditionalFormatting sqref="J141:M141">
    <cfRule type="expression" dxfId="313" priority="89">
      <formula>OR(F141=2,F141=3)</formula>
    </cfRule>
  </conditionalFormatting>
  <conditionalFormatting sqref="I142:P142">
    <cfRule type="expression" dxfId="312" priority="88">
      <formula>OR(F141=2,F141=3)</formula>
    </cfRule>
  </conditionalFormatting>
  <conditionalFormatting sqref="Z144:AM144">
    <cfRule type="expression" dxfId="311" priority="87">
      <formula>AND(Z144="",BA143=1)</formula>
    </cfRule>
  </conditionalFormatting>
  <conditionalFormatting sqref="J143:M143">
    <cfRule type="expression" dxfId="310" priority="86">
      <formula>OR(F143=2,F143=3)</formula>
    </cfRule>
  </conditionalFormatting>
  <conditionalFormatting sqref="I144:P144">
    <cfRule type="expression" dxfId="309" priority="85">
      <formula>OR(F143=2,F143=3)</formula>
    </cfRule>
  </conditionalFormatting>
  <conditionalFormatting sqref="Z146:AM146">
    <cfRule type="expression" dxfId="308" priority="84">
      <formula>AND(Z146="",BA145=1)</formula>
    </cfRule>
  </conditionalFormatting>
  <conditionalFormatting sqref="J145:M145">
    <cfRule type="expression" dxfId="307" priority="83">
      <formula>OR(F145=2,F145=3)</formula>
    </cfRule>
  </conditionalFormatting>
  <conditionalFormatting sqref="I146:P146">
    <cfRule type="expression" dxfId="306" priority="82">
      <formula>OR(F145=2,F145=3)</formula>
    </cfRule>
  </conditionalFormatting>
  <conditionalFormatting sqref="Z148:AM148">
    <cfRule type="expression" dxfId="305" priority="81">
      <formula>AND(Z148="",BA147=1)</formula>
    </cfRule>
  </conditionalFormatting>
  <conditionalFormatting sqref="J147:M147">
    <cfRule type="expression" dxfId="304" priority="80">
      <formula>OR(F147=2,F147=3)</formula>
    </cfRule>
  </conditionalFormatting>
  <conditionalFormatting sqref="I148:P148">
    <cfRule type="expression" dxfId="303" priority="79">
      <formula>OR(F147=2,F147=3)</formula>
    </cfRule>
  </conditionalFormatting>
  <conditionalFormatting sqref="Z150:AM150">
    <cfRule type="expression" dxfId="302" priority="78">
      <formula>AND(Z150="",BA149=1)</formula>
    </cfRule>
  </conditionalFormatting>
  <conditionalFormatting sqref="J149:M149">
    <cfRule type="expression" dxfId="301" priority="77">
      <formula>OR(F149=2,F149=3)</formula>
    </cfRule>
  </conditionalFormatting>
  <conditionalFormatting sqref="I150:P150">
    <cfRule type="expression" dxfId="300" priority="76">
      <formula>OR(F149=2,F149=3)</formula>
    </cfRule>
  </conditionalFormatting>
  <conditionalFormatting sqref="Z152:AM152">
    <cfRule type="expression" dxfId="299" priority="75">
      <formula>AND(Z152="",BA151=1)</formula>
    </cfRule>
  </conditionalFormatting>
  <conditionalFormatting sqref="J151:M151">
    <cfRule type="expression" dxfId="298" priority="74">
      <formula>OR(F151=2,F151=3)</formula>
    </cfRule>
  </conditionalFormatting>
  <conditionalFormatting sqref="I152:P152">
    <cfRule type="expression" dxfId="297" priority="73">
      <formula>OR(F151=2,F151=3)</formula>
    </cfRule>
  </conditionalFormatting>
  <conditionalFormatting sqref="Z154:AM154">
    <cfRule type="expression" dxfId="296" priority="72">
      <formula>AND(Z154="",BA153=1)</formula>
    </cfRule>
  </conditionalFormatting>
  <conditionalFormatting sqref="J153:M153">
    <cfRule type="expression" dxfId="295" priority="71">
      <formula>OR(F153=2,F153=3)</formula>
    </cfRule>
  </conditionalFormatting>
  <conditionalFormatting sqref="I154:P154">
    <cfRule type="expression" dxfId="294" priority="70">
      <formula>OR(F153=2,F153=3)</formula>
    </cfRule>
  </conditionalFormatting>
  <conditionalFormatting sqref="Z156:AM156">
    <cfRule type="expression" dxfId="293" priority="69">
      <formula>AND(Z156="",BA155=1)</formula>
    </cfRule>
  </conditionalFormatting>
  <conditionalFormatting sqref="J155:M155">
    <cfRule type="expression" dxfId="292" priority="68">
      <formula>OR(F155=2,F155=3)</formula>
    </cfRule>
  </conditionalFormatting>
  <conditionalFormatting sqref="I156:P156">
    <cfRule type="expression" dxfId="291" priority="67">
      <formula>OR(F155=2,F155=3)</formula>
    </cfRule>
  </conditionalFormatting>
  <conditionalFormatting sqref="Z158:AM158">
    <cfRule type="expression" dxfId="290" priority="66">
      <formula>AND(Z158="",BA157=1)</formula>
    </cfRule>
  </conditionalFormatting>
  <conditionalFormatting sqref="J157:M157">
    <cfRule type="expression" dxfId="289" priority="65">
      <formula>OR(F157=2,F157=3)</formula>
    </cfRule>
  </conditionalFormatting>
  <conditionalFormatting sqref="I158:P158">
    <cfRule type="expression" dxfId="288" priority="64">
      <formula>OR(F157=2,F157=3)</formula>
    </cfRule>
  </conditionalFormatting>
  <conditionalFormatting sqref="Z160:AM160">
    <cfRule type="expression" dxfId="287" priority="63">
      <formula>AND(Z160="",BA159=1)</formula>
    </cfRule>
  </conditionalFormatting>
  <conditionalFormatting sqref="J159:M159">
    <cfRule type="expression" dxfId="286" priority="62">
      <formula>OR(F159=2,F159=3)</formula>
    </cfRule>
  </conditionalFormatting>
  <conditionalFormatting sqref="I160:P160">
    <cfRule type="expression" dxfId="285" priority="61">
      <formula>OR(F159=2,F159=3)</formula>
    </cfRule>
  </conditionalFormatting>
  <conditionalFormatting sqref="Z162:AM162">
    <cfRule type="expression" dxfId="284" priority="60">
      <formula>AND(Z162="",BA161=1)</formula>
    </cfRule>
  </conditionalFormatting>
  <conditionalFormatting sqref="J161:M161">
    <cfRule type="expression" dxfId="283" priority="59">
      <formula>OR(F161=2,F161=3)</formula>
    </cfRule>
  </conditionalFormatting>
  <conditionalFormatting sqref="I162:P162">
    <cfRule type="expression" dxfId="282" priority="58">
      <formula>OR(F161=2,F161=3)</formula>
    </cfRule>
  </conditionalFormatting>
  <conditionalFormatting sqref="Z164:AM164">
    <cfRule type="expression" dxfId="281" priority="57">
      <formula>AND(Z164="",BA163=1)</formula>
    </cfRule>
  </conditionalFormatting>
  <conditionalFormatting sqref="J163:M163">
    <cfRule type="expression" dxfId="280" priority="56">
      <formula>OR(F163=2,F163=3)</formula>
    </cfRule>
  </conditionalFormatting>
  <conditionalFormatting sqref="I164:P164">
    <cfRule type="expression" dxfId="279" priority="55">
      <formula>OR(F163=2,F163=3)</formula>
    </cfRule>
  </conditionalFormatting>
  <conditionalFormatting sqref="Z166:AM166">
    <cfRule type="expression" dxfId="278" priority="54">
      <formula>AND(Z166="",BA165=1)</formula>
    </cfRule>
  </conditionalFormatting>
  <conditionalFormatting sqref="J165:M165">
    <cfRule type="expression" dxfId="277" priority="53">
      <formula>OR(F165=2,F165=3)</formula>
    </cfRule>
  </conditionalFormatting>
  <conditionalFormatting sqref="I166:P166">
    <cfRule type="expression" dxfId="276" priority="52">
      <formula>OR(F165=2,F165=3)</formula>
    </cfRule>
  </conditionalFormatting>
  <conditionalFormatting sqref="Z168:AM168">
    <cfRule type="expression" dxfId="275" priority="51">
      <formula>AND(Z168="",BA167=1)</formula>
    </cfRule>
  </conditionalFormatting>
  <conditionalFormatting sqref="J167:M167">
    <cfRule type="expression" dxfId="274" priority="50">
      <formula>OR(F167=2,F167=3)</formula>
    </cfRule>
  </conditionalFormatting>
  <conditionalFormatting sqref="I168:P168">
    <cfRule type="expression" dxfId="273" priority="49">
      <formula>OR(F167=2,F167=3)</formula>
    </cfRule>
  </conditionalFormatting>
  <conditionalFormatting sqref="Z170:AM170">
    <cfRule type="expression" dxfId="272" priority="48">
      <formula>AND(Z170="",BA169=1)</formula>
    </cfRule>
  </conditionalFormatting>
  <conditionalFormatting sqref="J169:M169">
    <cfRule type="expression" dxfId="271" priority="47">
      <formula>OR(F169=2,F169=3)</formula>
    </cfRule>
  </conditionalFormatting>
  <conditionalFormatting sqref="I170:P170">
    <cfRule type="expression" dxfId="270" priority="46">
      <formula>OR(F169=2,F169=3)</formula>
    </cfRule>
  </conditionalFormatting>
  <conditionalFormatting sqref="Z56:AM56">
    <cfRule type="expression" dxfId="269" priority="45">
      <formula>AND(Z56="",BA55=1)</formula>
    </cfRule>
  </conditionalFormatting>
  <conditionalFormatting sqref="J55:M55">
    <cfRule type="expression" dxfId="268" priority="44">
      <formula>OR(F55=2,F55=3)</formula>
    </cfRule>
  </conditionalFormatting>
  <conditionalFormatting sqref="I56:P56">
    <cfRule type="expression" dxfId="267" priority="43">
      <formula>OR(F55=2,F55=3)</formula>
    </cfRule>
  </conditionalFormatting>
  <conditionalFormatting sqref="Z58:AM58">
    <cfRule type="expression" dxfId="266" priority="42">
      <formula>AND(Z58="",BA57=1)</formula>
    </cfRule>
  </conditionalFormatting>
  <conditionalFormatting sqref="J57:M57">
    <cfRule type="expression" dxfId="265" priority="41">
      <formula>OR(F57=2,F57=3)</formula>
    </cfRule>
  </conditionalFormatting>
  <conditionalFormatting sqref="I58:P58">
    <cfRule type="expression" dxfId="264" priority="40">
      <formula>OR(F57=2,F57=3)</formula>
    </cfRule>
  </conditionalFormatting>
  <conditionalFormatting sqref="Z60:AM60">
    <cfRule type="expression" dxfId="263" priority="39">
      <formula>AND(Z60="",BA59=1)</formula>
    </cfRule>
  </conditionalFormatting>
  <conditionalFormatting sqref="J59:M59">
    <cfRule type="expression" dxfId="262" priority="38">
      <formula>OR(F59=2,F59=3)</formula>
    </cfRule>
  </conditionalFormatting>
  <conditionalFormatting sqref="I60:P60">
    <cfRule type="expression" dxfId="261" priority="37">
      <formula>OR(F59=2,F59=3)</formula>
    </cfRule>
  </conditionalFormatting>
  <conditionalFormatting sqref="Z62:AM62">
    <cfRule type="expression" dxfId="260" priority="36">
      <formula>AND(Z62="",BA61=1)</formula>
    </cfRule>
  </conditionalFormatting>
  <conditionalFormatting sqref="J61:M61">
    <cfRule type="expression" dxfId="259" priority="35">
      <formula>OR(F61=2,F61=3)</formula>
    </cfRule>
  </conditionalFormatting>
  <conditionalFormatting sqref="I62:P62">
    <cfRule type="expression" dxfId="258" priority="34">
      <formula>OR(F61=2,F61=3)</formula>
    </cfRule>
  </conditionalFormatting>
  <conditionalFormatting sqref="Z64:AM64">
    <cfRule type="expression" dxfId="257" priority="33">
      <formula>AND(Z64="",BA63=1)</formula>
    </cfRule>
  </conditionalFormatting>
  <conditionalFormatting sqref="J63:M63">
    <cfRule type="expression" dxfId="256" priority="32">
      <formula>OR(F63=2,F63=3)</formula>
    </cfRule>
  </conditionalFormatting>
  <conditionalFormatting sqref="I64:P64">
    <cfRule type="expression" dxfId="255" priority="31">
      <formula>OR(F63=2,F63=3)</formula>
    </cfRule>
  </conditionalFormatting>
  <conditionalFormatting sqref="Z66:AM66">
    <cfRule type="expression" dxfId="254" priority="30">
      <formula>AND(Z66="",BA65=1)</formula>
    </cfRule>
  </conditionalFormatting>
  <conditionalFormatting sqref="J65:M65">
    <cfRule type="expression" dxfId="253" priority="29">
      <formula>OR(F65=2,F65=3)</formula>
    </cfRule>
  </conditionalFormatting>
  <conditionalFormatting sqref="I66:P66">
    <cfRule type="expression" dxfId="252" priority="28">
      <formula>OR(F65=2,F65=3)</formula>
    </cfRule>
  </conditionalFormatting>
  <conditionalFormatting sqref="Z68:AM68">
    <cfRule type="expression" dxfId="251" priority="27">
      <formula>AND(Z68="",BA67=1)</formula>
    </cfRule>
  </conditionalFormatting>
  <conditionalFormatting sqref="J67:M67">
    <cfRule type="expression" dxfId="250" priority="26">
      <formula>OR(F67=2,F67=3)</formula>
    </cfRule>
  </conditionalFormatting>
  <conditionalFormatting sqref="I68:P68">
    <cfRule type="expression" dxfId="249" priority="25">
      <formula>OR(F67=2,F67=3)</formula>
    </cfRule>
  </conditionalFormatting>
  <conditionalFormatting sqref="Z70:AM70">
    <cfRule type="expression" dxfId="248" priority="24">
      <formula>AND(Z70="",BA69=1)</formula>
    </cfRule>
  </conditionalFormatting>
  <conditionalFormatting sqref="J69:M69">
    <cfRule type="expression" dxfId="247" priority="23">
      <formula>OR(F69=2,F69=3)</formula>
    </cfRule>
  </conditionalFormatting>
  <conditionalFormatting sqref="I70:P70">
    <cfRule type="expression" dxfId="246" priority="22">
      <formula>OR(F69=2,F69=3)</formula>
    </cfRule>
  </conditionalFormatting>
  <conditionalFormatting sqref="Z72:AM72">
    <cfRule type="expression" dxfId="245" priority="21">
      <formula>AND(Z72="",BA71=1)</formula>
    </cfRule>
  </conditionalFormatting>
  <conditionalFormatting sqref="J71:M71">
    <cfRule type="expression" dxfId="244" priority="20">
      <formula>OR(F71=2,F71=3)</formula>
    </cfRule>
  </conditionalFormatting>
  <conditionalFormatting sqref="I72:P72">
    <cfRule type="expression" dxfId="243" priority="19">
      <formula>OR(F71=2,F71=3)</formula>
    </cfRule>
  </conditionalFormatting>
  <conditionalFormatting sqref="Z74:AM74">
    <cfRule type="expression" dxfId="242" priority="18">
      <formula>AND(Z74="",BA73=1)</formula>
    </cfRule>
  </conditionalFormatting>
  <conditionalFormatting sqref="J73:M73">
    <cfRule type="expression" dxfId="241" priority="17">
      <formula>OR(F73=2,F73=3)</formula>
    </cfRule>
  </conditionalFormatting>
  <conditionalFormatting sqref="I74:P74">
    <cfRule type="expression" dxfId="240" priority="16">
      <formula>OR(F73=2,F73=3)</formula>
    </cfRule>
  </conditionalFormatting>
  <conditionalFormatting sqref="Z76:AM76">
    <cfRule type="expression" dxfId="239" priority="15">
      <formula>AND(Z76="",BA75=1)</formula>
    </cfRule>
  </conditionalFormatting>
  <conditionalFormatting sqref="J75:M75">
    <cfRule type="expression" dxfId="238" priority="14">
      <formula>OR(F75=2,F75=3)</formula>
    </cfRule>
  </conditionalFormatting>
  <conditionalFormatting sqref="I76:P76">
    <cfRule type="expression" dxfId="237" priority="13">
      <formula>OR(F75=2,F75=3)</formula>
    </cfRule>
  </conditionalFormatting>
  <conditionalFormatting sqref="Z78:AM78">
    <cfRule type="expression" dxfId="236" priority="12">
      <formula>AND(Z78="",BA77=1)</formula>
    </cfRule>
  </conditionalFormatting>
  <conditionalFormatting sqref="J77:M77">
    <cfRule type="expression" dxfId="235" priority="11">
      <formula>OR(F77=2,F77=3)</formula>
    </cfRule>
  </conditionalFormatting>
  <conditionalFormatting sqref="I78:P78">
    <cfRule type="expression" dxfId="234" priority="10">
      <formula>OR(F77=2,F77=3)</formula>
    </cfRule>
  </conditionalFormatting>
  <conditionalFormatting sqref="Z80:AM80">
    <cfRule type="expression" dxfId="233" priority="9">
      <formula>AND(Z80="",BA79=1)</formula>
    </cfRule>
  </conditionalFormatting>
  <conditionalFormatting sqref="J79:M79">
    <cfRule type="expression" dxfId="232" priority="8">
      <formula>OR(F79=2,F79=3)</formula>
    </cfRule>
  </conditionalFormatting>
  <conditionalFormatting sqref="I80:P80">
    <cfRule type="expression" dxfId="231" priority="7">
      <formula>OR(F79=2,F79=3)</formula>
    </cfRule>
  </conditionalFormatting>
  <conditionalFormatting sqref="Z82:AM82">
    <cfRule type="expression" dxfId="230" priority="6">
      <formula>AND(Z82="",BA81=1)</formula>
    </cfRule>
  </conditionalFormatting>
  <conditionalFormatting sqref="J81:M81">
    <cfRule type="expression" dxfId="229" priority="5">
      <formula>OR(F81=2,F81=3)</formula>
    </cfRule>
  </conditionalFormatting>
  <conditionalFormatting sqref="I82:P82">
    <cfRule type="expression" dxfId="228" priority="4">
      <formula>OR(F81=2,F81=3)</formula>
    </cfRule>
  </conditionalFormatting>
  <conditionalFormatting sqref="Z84:AM84">
    <cfRule type="expression" dxfId="227" priority="3">
      <formula>AND(Z84="",BA83=1)</formula>
    </cfRule>
  </conditionalFormatting>
  <conditionalFormatting sqref="J83:M83">
    <cfRule type="expression" dxfId="226" priority="2">
      <formula>OR(F83=2,F83=3)</formula>
    </cfRule>
  </conditionalFormatting>
  <conditionalFormatting sqref="I84:P84">
    <cfRule type="expression" dxfId="22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E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E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E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E00-000003000000}"/>
    <dataValidation type="whole" imeMode="off" allowBlank="1" showInputMessage="1" showErrorMessage="1" error="1~31までの数字をご入力ください。" sqref="B141:C170 B12:C41 B184:C213 B98:C127 B55:C84" xr:uid="{00000000-0002-0000-0E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E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E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E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E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E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E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10</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01001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01002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01003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01004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01005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01006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01007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01008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01009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01010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01011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01012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01013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01014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01015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01016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01017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01018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01019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01020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01021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01022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01023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01024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01025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01026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01027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01028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01029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01030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01031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01032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01033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01034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01035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01036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01037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01038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01039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01040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01041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01042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01043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01044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01045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01046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01047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01048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01049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01050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01051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01052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01053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01054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01055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01056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01057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01058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01059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01060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01061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01062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01063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01064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01065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01066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01067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01068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01069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01070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01071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01072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01073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01074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01075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24" priority="225">
      <formula>AND(Z13="",BA12=1)</formula>
    </cfRule>
  </conditionalFormatting>
  <conditionalFormatting sqref="J12:M12">
    <cfRule type="expression" dxfId="223" priority="224">
      <formula>OR(F12=2,F12=3)</formula>
    </cfRule>
  </conditionalFormatting>
  <conditionalFormatting sqref="I13:P13">
    <cfRule type="expression" dxfId="222" priority="223">
      <formula>OR(F12=2,F12=3)</formula>
    </cfRule>
  </conditionalFormatting>
  <conditionalFormatting sqref="Z15:AM15">
    <cfRule type="expression" dxfId="221" priority="222">
      <formula>AND(Z15="",BA14=1)</formula>
    </cfRule>
  </conditionalFormatting>
  <conditionalFormatting sqref="J14:M14">
    <cfRule type="expression" dxfId="220" priority="221">
      <formula>OR(F14=2,F14=3)</formula>
    </cfRule>
  </conditionalFormatting>
  <conditionalFormatting sqref="I15:P15">
    <cfRule type="expression" dxfId="219" priority="220">
      <formula>OR(F14=2,F14=3)</formula>
    </cfRule>
  </conditionalFormatting>
  <conditionalFormatting sqref="Z17:AM17">
    <cfRule type="expression" dxfId="218" priority="219">
      <formula>AND(Z17="",BA16=1)</formula>
    </cfRule>
  </conditionalFormatting>
  <conditionalFormatting sqref="J16:M16">
    <cfRule type="expression" dxfId="217" priority="218">
      <formula>OR(F16=2,F16=3)</formula>
    </cfRule>
  </conditionalFormatting>
  <conditionalFormatting sqref="I17:P17">
    <cfRule type="expression" dxfId="216" priority="217">
      <formula>OR(F16=2,F16=3)</formula>
    </cfRule>
  </conditionalFormatting>
  <conditionalFormatting sqref="Z19:AM19">
    <cfRule type="expression" dxfId="215" priority="216">
      <formula>AND(Z19="",BA18=1)</formula>
    </cfRule>
  </conditionalFormatting>
  <conditionalFormatting sqref="J18:M18">
    <cfRule type="expression" dxfId="214" priority="215">
      <formula>OR(F18=2,F18=3)</formula>
    </cfRule>
  </conditionalFormatting>
  <conditionalFormatting sqref="I19:P19">
    <cfRule type="expression" dxfId="213" priority="214">
      <formula>OR(F18=2,F18=3)</formula>
    </cfRule>
  </conditionalFormatting>
  <conditionalFormatting sqref="Z21:AM21">
    <cfRule type="expression" dxfId="212" priority="213">
      <formula>AND(Z21="",BA20=1)</formula>
    </cfRule>
  </conditionalFormatting>
  <conditionalFormatting sqref="J20:M20">
    <cfRule type="expression" dxfId="211" priority="212">
      <formula>OR(F20=2,F20=3)</formula>
    </cfRule>
  </conditionalFormatting>
  <conditionalFormatting sqref="I21:P21">
    <cfRule type="expression" dxfId="210" priority="211">
      <formula>OR(F20=2,F20=3)</formula>
    </cfRule>
  </conditionalFormatting>
  <conditionalFormatting sqref="Z23:AM23">
    <cfRule type="expression" dxfId="209" priority="210">
      <formula>AND(Z23="",BA22=1)</formula>
    </cfRule>
  </conditionalFormatting>
  <conditionalFormatting sqref="J22:M22">
    <cfRule type="expression" dxfId="208" priority="209">
      <formula>OR(F22=2,F22=3)</formula>
    </cfRule>
  </conditionalFormatting>
  <conditionalFormatting sqref="I23:P23">
    <cfRule type="expression" dxfId="207" priority="208">
      <formula>OR(F22=2,F22=3)</formula>
    </cfRule>
  </conditionalFormatting>
  <conditionalFormatting sqref="Z25:AM25">
    <cfRule type="expression" dxfId="206" priority="207">
      <formula>AND(Z25="",BA24=1)</formula>
    </cfRule>
  </conditionalFormatting>
  <conditionalFormatting sqref="J24:M24">
    <cfRule type="expression" dxfId="205" priority="206">
      <formula>OR(F24=2,F24=3)</formula>
    </cfRule>
  </conditionalFormatting>
  <conditionalFormatting sqref="I25:P25">
    <cfRule type="expression" dxfId="204" priority="205">
      <formula>OR(F24=2,F24=3)</formula>
    </cfRule>
  </conditionalFormatting>
  <conditionalFormatting sqref="Z27:AM27">
    <cfRule type="expression" dxfId="203" priority="204">
      <formula>AND(Z27="",BA26=1)</formula>
    </cfRule>
  </conditionalFormatting>
  <conditionalFormatting sqref="J26:M26">
    <cfRule type="expression" dxfId="202" priority="203">
      <formula>OR(F26=2,F26=3)</formula>
    </cfRule>
  </conditionalFormatting>
  <conditionalFormatting sqref="I27:P27">
    <cfRule type="expression" dxfId="201" priority="202">
      <formula>OR(F26=2,F26=3)</formula>
    </cfRule>
  </conditionalFormatting>
  <conditionalFormatting sqref="Z29:AM29">
    <cfRule type="expression" dxfId="200" priority="201">
      <formula>AND(Z29="",BA28=1)</formula>
    </cfRule>
  </conditionalFormatting>
  <conditionalFormatting sqref="J28:M28">
    <cfRule type="expression" dxfId="199" priority="200">
      <formula>OR(F28=2,F28=3)</formula>
    </cfRule>
  </conditionalFormatting>
  <conditionalFormatting sqref="I29:P29">
    <cfRule type="expression" dxfId="198" priority="199">
      <formula>OR(F28=2,F28=3)</formula>
    </cfRule>
  </conditionalFormatting>
  <conditionalFormatting sqref="Z31:AM31">
    <cfRule type="expression" dxfId="197" priority="198">
      <formula>AND(Z31="",BA30=1)</formula>
    </cfRule>
  </conditionalFormatting>
  <conditionalFormatting sqref="J30:M30">
    <cfRule type="expression" dxfId="196" priority="197">
      <formula>OR(F30=2,F30=3)</formula>
    </cfRule>
  </conditionalFormatting>
  <conditionalFormatting sqref="I31:P31">
    <cfRule type="expression" dxfId="195" priority="196">
      <formula>OR(F30=2,F30=3)</formula>
    </cfRule>
  </conditionalFormatting>
  <conditionalFormatting sqref="Z33:AM33">
    <cfRule type="expression" dxfId="194" priority="195">
      <formula>AND(Z33="",BA32=1)</formula>
    </cfRule>
  </conditionalFormatting>
  <conditionalFormatting sqref="J32:M32">
    <cfRule type="expression" dxfId="193" priority="194">
      <formula>OR(F32=2,F32=3)</formula>
    </cfRule>
  </conditionalFormatting>
  <conditionalFormatting sqref="I33:P33">
    <cfRule type="expression" dxfId="192" priority="193">
      <formula>OR(F32=2,F32=3)</formula>
    </cfRule>
  </conditionalFormatting>
  <conditionalFormatting sqref="Z35:AM35">
    <cfRule type="expression" dxfId="191" priority="192">
      <formula>AND(Z35="",BA34=1)</formula>
    </cfRule>
  </conditionalFormatting>
  <conditionalFormatting sqref="J34:M34">
    <cfRule type="expression" dxfId="190" priority="191">
      <formula>OR(F34=2,F34=3)</formula>
    </cfRule>
  </conditionalFormatting>
  <conditionalFormatting sqref="I35:P35">
    <cfRule type="expression" dxfId="189" priority="190">
      <formula>OR(F34=2,F34=3)</formula>
    </cfRule>
  </conditionalFormatting>
  <conditionalFormatting sqref="Z37:AM37">
    <cfRule type="expression" dxfId="188" priority="189">
      <formula>AND(Z37="",BA36=1)</formula>
    </cfRule>
  </conditionalFormatting>
  <conditionalFormatting sqref="J36:M36">
    <cfRule type="expression" dxfId="187" priority="188">
      <formula>OR(F36=2,F36=3)</formula>
    </cfRule>
  </conditionalFormatting>
  <conditionalFormatting sqref="I37:P37">
    <cfRule type="expression" dxfId="186" priority="187">
      <formula>OR(F36=2,F36=3)</formula>
    </cfRule>
  </conditionalFormatting>
  <conditionalFormatting sqref="Z39:AM39">
    <cfRule type="expression" dxfId="185" priority="186">
      <formula>AND(Z39="",BA38=1)</formula>
    </cfRule>
  </conditionalFormatting>
  <conditionalFormatting sqref="J38:M38">
    <cfRule type="expression" dxfId="184" priority="185">
      <formula>OR(F38=2,F38=3)</formula>
    </cfRule>
  </conditionalFormatting>
  <conditionalFormatting sqref="I39:P39">
    <cfRule type="expression" dxfId="183" priority="184">
      <formula>OR(F38=2,F38=3)</formula>
    </cfRule>
  </conditionalFormatting>
  <conditionalFormatting sqref="Z41:AM41">
    <cfRule type="expression" dxfId="182" priority="183">
      <formula>AND(Z41="",BA40=1)</formula>
    </cfRule>
  </conditionalFormatting>
  <conditionalFormatting sqref="J40:M40">
    <cfRule type="expression" dxfId="181" priority="182">
      <formula>OR(F40=2,F40=3)</formula>
    </cfRule>
  </conditionalFormatting>
  <conditionalFormatting sqref="I41:P41">
    <cfRule type="expression" dxfId="180" priority="181">
      <formula>OR(F40=2,F40=3)</formula>
    </cfRule>
  </conditionalFormatting>
  <conditionalFormatting sqref="Z185:AM185">
    <cfRule type="expression" dxfId="179" priority="180">
      <formula>AND(Z185="",BA184=1)</formula>
    </cfRule>
  </conditionalFormatting>
  <conditionalFormatting sqref="J184:M184">
    <cfRule type="expression" dxfId="178" priority="179">
      <formula>OR(F184=2,F184=3)</formula>
    </cfRule>
  </conditionalFormatting>
  <conditionalFormatting sqref="I185:P185">
    <cfRule type="expression" dxfId="177" priority="178">
      <formula>OR(F184=2,F184=3)</formula>
    </cfRule>
  </conditionalFormatting>
  <conditionalFormatting sqref="Z187:AM187">
    <cfRule type="expression" dxfId="176" priority="177">
      <formula>AND(Z187="",BA186=1)</formula>
    </cfRule>
  </conditionalFormatting>
  <conditionalFormatting sqref="J186:M186">
    <cfRule type="expression" dxfId="175" priority="176">
      <formula>OR(F186=2,F186=3)</formula>
    </cfRule>
  </conditionalFormatting>
  <conditionalFormatting sqref="I187:P187">
    <cfRule type="expression" dxfId="174" priority="175">
      <formula>OR(F186=2,F186=3)</formula>
    </cfRule>
  </conditionalFormatting>
  <conditionalFormatting sqref="Z189:AM189">
    <cfRule type="expression" dxfId="173" priority="174">
      <formula>AND(Z189="",BA188=1)</formula>
    </cfRule>
  </conditionalFormatting>
  <conditionalFormatting sqref="J188:M188">
    <cfRule type="expression" dxfId="172" priority="173">
      <formula>OR(F188=2,F188=3)</formula>
    </cfRule>
  </conditionalFormatting>
  <conditionalFormatting sqref="I189:P189">
    <cfRule type="expression" dxfId="171" priority="172">
      <formula>OR(F188=2,F188=3)</formula>
    </cfRule>
  </conditionalFormatting>
  <conditionalFormatting sqref="Z191:AM191">
    <cfRule type="expression" dxfId="170" priority="171">
      <formula>AND(Z191="",BA190=1)</formula>
    </cfRule>
  </conditionalFormatting>
  <conditionalFormatting sqref="J190:M190">
    <cfRule type="expression" dxfId="169" priority="170">
      <formula>OR(F190=2,F190=3)</formula>
    </cfRule>
  </conditionalFormatting>
  <conditionalFormatting sqref="I191:P191">
    <cfRule type="expression" dxfId="168" priority="169">
      <formula>OR(F190=2,F190=3)</formula>
    </cfRule>
  </conditionalFormatting>
  <conditionalFormatting sqref="Z193:AM193">
    <cfRule type="expression" dxfId="167" priority="168">
      <formula>AND(Z193="",BA192=1)</formula>
    </cfRule>
  </conditionalFormatting>
  <conditionalFormatting sqref="J192:M192">
    <cfRule type="expression" dxfId="166" priority="167">
      <formula>OR(F192=2,F192=3)</formula>
    </cfRule>
  </conditionalFormatting>
  <conditionalFormatting sqref="I193:P193">
    <cfRule type="expression" dxfId="165" priority="166">
      <formula>OR(F192=2,F192=3)</formula>
    </cfRule>
  </conditionalFormatting>
  <conditionalFormatting sqref="Z195:AM195">
    <cfRule type="expression" dxfId="164" priority="165">
      <formula>AND(Z195="",BA194=1)</formula>
    </cfRule>
  </conditionalFormatting>
  <conditionalFormatting sqref="J194:M194">
    <cfRule type="expression" dxfId="163" priority="164">
      <formula>OR(F194=2,F194=3)</formula>
    </cfRule>
  </conditionalFormatting>
  <conditionalFormatting sqref="I195:P195">
    <cfRule type="expression" dxfId="162" priority="163">
      <formula>OR(F194=2,F194=3)</formula>
    </cfRule>
  </conditionalFormatting>
  <conditionalFormatting sqref="Z197:AM197">
    <cfRule type="expression" dxfId="161" priority="162">
      <formula>AND(Z197="",BA196=1)</formula>
    </cfRule>
  </conditionalFormatting>
  <conditionalFormatting sqref="J196:M196">
    <cfRule type="expression" dxfId="160" priority="161">
      <formula>OR(F196=2,F196=3)</formula>
    </cfRule>
  </conditionalFormatting>
  <conditionalFormatting sqref="I197:P197">
    <cfRule type="expression" dxfId="159" priority="160">
      <formula>OR(F196=2,F196=3)</formula>
    </cfRule>
  </conditionalFormatting>
  <conditionalFormatting sqref="Z199:AM199">
    <cfRule type="expression" dxfId="158" priority="159">
      <formula>AND(Z199="",BA198=1)</formula>
    </cfRule>
  </conditionalFormatting>
  <conditionalFormatting sqref="J198:M198">
    <cfRule type="expression" dxfId="157" priority="158">
      <formula>OR(F198=2,F198=3)</formula>
    </cfRule>
  </conditionalFormatting>
  <conditionalFormatting sqref="I199:P199">
    <cfRule type="expression" dxfId="156" priority="157">
      <formula>OR(F198=2,F198=3)</formula>
    </cfRule>
  </conditionalFormatting>
  <conditionalFormatting sqref="Z201:AM201">
    <cfRule type="expression" dxfId="155" priority="156">
      <formula>AND(Z201="",BA200=1)</formula>
    </cfRule>
  </conditionalFormatting>
  <conditionalFormatting sqref="J200:M200">
    <cfRule type="expression" dxfId="154" priority="155">
      <formula>OR(F200=2,F200=3)</formula>
    </cfRule>
  </conditionalFormatting>
  <conditionalFormatting sqref="I201:P201">
    <cfRule type="expression" dxfId="153" priority="154">
      <formula>OR(F200=2,F200=3)</formula>
    </cfRule>
  </conditionalFormatting>
  <conditionalFormatting sqref="Z203:AM203">
    <cfRule type="expression" dxfId="152" priority="153">
      <formula>AND(Z203="",BA202=1)</formula>
    </cfRule>
  </conditionalFormatting>
  <conditionalFormatting sqref="J202:M202">
    <cfRule type="expression" dxfId="151" priority="152">
      <formula>OR(F202=2,F202=3)</formula>
    </cfRule>
  </conditionalFormatting>
  <conditionalFormatting sqref="I203:P203">
    <cfRule type="expression" dxfId="150" priority="151">
      <formula>OR(F202=2,F202=3)</formula>
    </cfRule>
  </conditionalFormatting>
  <conditionalFormatting sqref="Z205:AM205">
    <cfRule type="expression" dxfId="149" priority="150">
      <formula>AND(Z205="",BA204=1)</formula>
    </cfRule>
  </conditionalFormatting>
  <conditionalFormatting sqref="J204:M204">
    <cfRule type="expression" dxfId="148" priority="149">
      <formula>OR(F204=2,F204=3)</formula>
    </cfRule>
  </conditionalFormatting>
  <conditionalFormatting sqref="I205:P205">
    <cfRule type="expression" dxfId="147" priority="148">
      <formula>OR(F204=2,F204=3)</formula>
    </cfRule>
  </conditionalFormatting>
  <conditionalFormatting sqref="Z207:AM207">
    <cfRule type="expression" dxfId="146" priority="147">
      <formula>AND(Z207="",BA206=1)</formula>
    </cfRule>
  </conditionalFormatting>
  <conditionalFormatting sqref="J206:M206">
    <cfRule type="expression" dxfId="145" priority="146">
      <formula>OR(F206=2,F206=3)</formula>
    </cfRule>
  </conditionalFormatting>
  <conditionalFormatting sqref="I207:P207">
    <cfRule type="expression" dxfId="144" priority="145">
      <formula>OR(F206=2,F206=3)</formula>
    </cfRule>
  </conditionalFormatting>
  <conditionalFormatting sqref="Z209:AM209">
    <cfRule type="expression" dxfId="143" priority="144">
      <formula>AND(Z209="",BA208=1)</formula>
    </cfRule>
  </conditionalFormatting>
  <conditionalFormatting sqref="J208:M208">
    <cfRule type="expression" dxfId="142" priority="143">
      <formula>OR(F208=2,F208=3)</formula>
    </cfRule>
  </conditionalFormatting>
  <conditionalFormatting sqref="I209:P209">
    <cfRule type="expression" dxfId="141" priority="142">
      <formula>OR(F208=2,F208=3)</formula>
    </cfRule>
  </conditionalFormatting>
  <conditionalFormatting sqref="Z211:AM211">
    <cfRule type="expression" dxfId="140" priority="141">
      <formula>AND(Z211="",BA210=1)</formula>
    </cfRule>
  </conditionalFormatting>
  <conditionalFormatting sqref="J210:M210">
    <cfRule type="expression" dxfId="139" priority="140">
      <formula>OR(F210=2,F210=3)</formula>
    </cfRule>
  </conditionalFormatting>
  <conditionalFormatting sqref="I211:P211">
    <cfRule type="expression" dxfId="138" priority="139">
      <formula>OR(F210=2,F210=3)</formula>
    </cfRule>
  </conditionalFormatting>
  <conditionalFormatting sqref="Z213:AM213">
    <cfRule type="expression" dxfId="137" priority="138">
      <formula>AND(Z213="",BA212=1)</formula>
    </cfRule>
  </conditionalFormatting>
  <conditionalFormatting sqref="J212:M212">
    <cfRule type="expression" dxfId="136" priority="137">
      <formula>OR(F212=2,F212=3)</formula>
    </cfRule>
  </conditionalFormatting>
  <conditionalFormatting sqref="I213:P213">
    <cfRule type="expression" dxfId="135" priority="136">
      <formula>OR(F212=2,F212=3)</formula>
    </cfRule>
  </conditionalFormatting>
  <conditionalFormatting sqref="Z99:AM99">
    <cfRule type="expression" dxfId="134" priority="135">
      <formula>AND(Z99="",BA98=1)</formula>
    </cfRule>
  </conditionalFormatting>
  <conditionalFormatting sqref="J98:M98">
    <cfRule type="expression" dxfId="133" priority="134">
      <formula>OR(F98=2,F98=3)</formula>
    </cfRule>
  </conditionalFormatting>
  <conditionalFormatting sqref="I99:P99">
    <cfRule type="expression" dxfId="132" priority="133">
      <formula>OR(F98=2,F98=3)</formula>
    </cfRule>
  </conditionalFormatting>
  <conditionalFormatting sqref="Z101:AM101">
    <cfRule type="expression" dxfId="131" priority="132">
      <formula>AND(Z101="",BA100=1)</formula>
    </cfRule>
  </conditionalFormatting>
  <conditionalFormatting sqref="J100:M100">
    <cfRule type="expression" dxfId="130" priority="131">
      <formula>OR(F100=2,F100=3)</formula>
    </cfRule>
  </conditionalFormatting>
  <conditionalFormatting sqref="I101:P101">
    <cfRule type="expression" dxfId="129" priority="130">
      <formula>OR(F100=2,F100=3)</formula>
    </cfRule>
  </conditionalFormatting>
  <conditionalFormatting sqref="Z103:AM103">
    <cfRule type="expression" dxfId="128" priority="129">
      <formula>AND(Z103="",BA102=1)</formula>
    </cfRule>
  </conditionalFormatting>
  <conditionalFormatting sqref="J102:M102">
    <cfRule type="expression" dxfId="127" priority="128">
      <formula>OR(F102=2,F102=3)</formula>
    </cfRule>
  </conditionalFormatting>
  <conditionalFormatting sqref="I103:P103">
    <cfRule type="expression" dxfId="126" priority="127">
      <formula>OR(F102=2,F102=3)</formula>
    </cfRule>
  </conditionalFormatting>
  <conditionalFormatting sqref="Z105:AM105">
    <cfRule type="expression" dxfId="125" priority="126">
      <formula>AND(Z105="",BA104=1)</formula>
    </cfRule>
  </conditionalFormatting>
  <conditionalFormatting sqref="J104:M104">
    <cfRule type="expression" dxfId="124" priority="125">
      <formula>OR(F104=2,F104=3)</formula>
    </cfRule>
  </conditionalFormatting>
  <conditionalFormatting sqref="I105:P105">
    <cfRule type="expression" dxfId="123" priority="124">
      <formula>OR(F104=2,F104=3)</formula>
    </cfRule>
  </conditionalFormatting>
  <conditionalFormatting sqref="Z107:AM107">
    <cfRule type="expression" dxfId="122" priority="123">
      <formula>AND(Z107="",BA106=1)</formula>
    </cfRule>
  </conditionalFormatting>
  <conditionalFormatting sqref="J106:M106">
    <cfRule type="expression" dxfId="121" priority="122">
      <formula>OR(F106=2,F106=3)</formula>
    </cfRule>
  </conditionalFormatting>
  <conditionalFormatting sqref="I107:P107">
    <cfRule type="expression" dxfId="120" priority="121">
      <formula>OR(F106=2,F106=3)</formula>
    </cfRule>
  </conditionalFormatting>
  <conditionalFormatting sqref="Z109:AM109">
    <cfRule type="expression" dxfId="119" priority="120">
      <formula>AND(Z109="",BA108=1)</formula>
    </cfRule>
  </conditionalFormatting>
  <conditionalFormatting sqref="J108:M108">
    <cfRule type="expression" dxfId="118" priority="119">
      <formula>OR(F108=2,F108=3)</formula>
    </cfRule>
  </conditionalFormatting>
  <conditionalFormatting sqref="I109:P109">
    <cfRule type="expression" dxfId="117" priority="118">
      <formula>OR(F108=2,F108=3)</formula>
    </cfRule>
  </conditionalFormatting>
  <conditionalFormatting sqref="Z111:AM111">
    <cfRule type="expression" dxfId="116" priority="117">
      <formula>AND(Z111="",BA110=1)</formula>
    </cfRule>
  </conditionalFormatting>
  <conditionalFormatting sqref="J110:M110">
    <cfRule type="expression" dxfId="115" priority="116">
      <formula>OR(F110=2,F110=3)</formula>
    </cfRule>
  </conditionalFormatting>
  <conditionalFormatting sqref="I111:P111">
    <cfRule type="expression" dxfId="114" priority="115">
      <formula>OR(F110=2,F110=3)</formula>
    </cfRule>
  </conditionalFormatting>
  <conditionalFormatting sqref="Z113:AM113">
    <cfRule type="expression" dxfId="113" priority="114">
      <formula>AND(Z113="",BA112=1)</formula>
    </cfRule>
  </conditionalFormatting>
  <conditionalFormatting sqref="J112:M112">
    <cfRule type="expression" dxfId="112" priority="113">
      <formula>OR(F112=2,F112=3)</formula>
    </cfRule>
  </conditionalFormatting>
  <conditionalFormatting sqref="I113:P113">
    <cfRule type="expression" dxfId="111" priority="112">
      <formula>OR(F112=2,F112=3)</formula>
    </cfRule>
  </conditionalFormatting>
  <conditionalFormatting sqref="Z115:AM115">
    <cfRule type="expression" dxfId="110" priority="111">
      <formula>AND(Z115="",BA114=1)</formula>
    </cfRule>
  </conditionalFormatting>
  <conditionalFormatting sqref="J114:M114">
    <cfRule type="expression" dxfId="109" priority="110">
      <formula>OR(F114=2,F114=3)</formula>
    </cfRule>
  </conditionalFormatting>
  <conditionalFormatting sqref="I115:P115">
    <cfRule type="expression" dxfId="108" priority="109">
      <formula>OR(F114=2,F114=3)</formula>
    </cfRule>
  </conditionalFormatting>
  <conditionalFormatting sqref="Z117:AM117">
    <cfRule type="expression" dxfId="107" priority="108">
      <formula>AND(Z117="",BA116=1)</formula>
    </cfRule>
  </conditionalFormatting>
  <conditionalFormatting sqref="J116:M116">
    <cfRule type="expression" dxfId="106" priority="107">
      <formula>OR(F116=2,F116=3)</formula>
    </cfRule>
  </conditionalFormatting>
  <conditionalFormatting sqref="I117:P117">
    <cfRule type="expression" dxfId="105" priority="106">
      <formula>OR(F116=2,F116=3)</formula>
    </cfRule>
  </conditionalFormatting>
  <conditionalFormatting sqref="Z119:AM119">
    <cfRule type="expression" dxfId="104" priority="105">
      <formula>AND(Z119="",BA118=1)</formula>
    </cfRule>
  </conditionalFormatting>
  <conditionalFormatting sqref="J118:M118">
    <cfRule type="expression" dxfId="103" priority="104">
      <formula>OR(F118=2,F118=3)</formula>
    </cfRule>
  </conditionalFormatting>
  <conditionalFormatting sqref="I119:P119">
    <cfRule type="expression" dxfId="102" priority="103">
      <formula>OR(F118=2,F118=3)</formula>
    </cfRule>
  </conditionalFormatting>
  <conditionalFormatting sqref="Z121:AM121">
    <cfRule type="expression" dxfId="101" priority="102">
      <formula>AND(Z121="",BA120=1)</formula>
    </cfRule>
  </conditionalFormatting>
  <conditionalFormatting sqref="J120:M120">
    <cfRule type="expression" dxfId="100" priority="101">
      <formula>OR(F120=2,F120=3)</formula>
    </cfRule>
  </conditionalFormatting>
  <conditionalFormatting sqref="I121:P121">
    <cfRule type="expression" dxfId="99" priority="100">
      <formula>OR(F120=2,F120=3)</formula>
    </cfRule>
  </conditionalFormatting>
  <conditionalFormatting sqref="Z123:AM123">
    <cfRule type="expression" dxfId="98" priority="99">
      <formula>AND(Z123="",BA122=1)</formula>
    </cfRule>
  </conditionalFormatting>
  <conditionalFormatting sqref="J122:M122">
    <cfRule type="expression" dxfId="97" priority="98">
      <formula>OR(F122=2,F122=3)</formula>
    </cfRule>
  </conditionalFormatting>
  <conditionalFormatting sqref="I123:P123">
    <cfRule type="expression" dxfId="96" priority="97">
      <formula>OR(F122=2,F122=3)</formula>
    </cfRule>
  </conditionalFormatting>
  <conditionalFormatting sqref="Z125:AM125">
    <cfRule type="expression" dxfId="95" priority="96">
      <formula>AND(Z125="",BA124=1)</formula>
    </cfRule>
  </conditionalFormatting>
  <conditionalFormatting sqref="J124:M124">
    <cfRule type="expression" dxfId="94" priority="95">
      <formula>OR(F124=2,F124=3)</formula>
    </cfRule>
  </conditionalFormatting>
  <conditionalFormatting sqref="I125:P125">
    <cfRule type="expression" dxfId="93" priority="94">
      <formula>OR(F124=2,F124=3)</formula>
    </cfRule>
  </conditionalFormatting>
  <conditionalFormatting sqref="Z127:AM127">
    <cfRule type="expression" dxfId="92" priority="93">
      <formula>AND(Z127="",BA126=1)</formula>
    </cfRule>
  </conditionalFormatting>
  <conditionalFormatting sqref="J126:M126">
    <cfRule type="expression" dxfId="91" priority="92">
      <formula>OR(F126=2,F126=3)</formula>
    </cfRule>
  </conditionalFormatting>
  <conditionalFormatting sqref="I127:P127">
    <cfRule type="expression" dxfId="90" priority="91">
      <formula>OR(F126=2,F126=3)</formula>
    </cfRule>
  </conditionalFormatting>
  <conditionalFormatting sqref="Z142:AM142">
    <cfRule type="expression" dxfId="89" priority="90">
      <formula>AND(Z142="",BA141=1)</formula>
    </cfRule>
  </conditionalFormatting>
  <conditionalFormatting sqref="J141:M141">
    <cfRule type="expression" dxfId="88" priority="89">
      <formula>OR(F141=2,F141=3)</formula>
    </cfRule>
  </conditionalFormatting>
  <conditionalFormatting sqref="I142:P142">
    <cfRule type="expression" dxfId="87" priority="88">
      <formula>OR(F141=2,F141=3)</formula>
    </cfRule>
  </conditionalFormatting>
  <conditionalFormatting sqref="Z144:AM144">
    <cfRule type="expression" dxfId="86" priority="87">
      <formula>AND(Z144="",BA143=1)</formula>
    </cfRule>
  </conditionalFormatting>
  <conditionalFormatting sqref="J143:M143">
    <cfRule type="expression" dxfId="85" priority="86">
      <formula>OR(F143=2,F143=3)</formula>
    </cfRule>
  </conditionalFormatting>
  <conditionalFormatting sqref="I144:P144">
    <cfRule type="expression" dxfId="84" priority="85">
      <formula>OR(F143=2,F143=3)</formula>
    </cfRule>
  </conditionalFormatting>
  <conditionalFormatting sqref="Z146:AM146">
    <cfRule type="expression" dxfId="83" priority="84">
      <formula>AND(Z146="",BA145=1)</formula>
    </cfRule>
  </conditionalFormatting>
  <conditionalFormatting sqref="J145:M145">
    <cfRule type="expression" dxfId="82" priority="83">
      <formula>OR(F145=2,F145=3)</formula>
    </cfRule>
  </conditionalFormatting>
  <conditionalFormatting sqref="I146:P146">
    <cfRule type="expression" dxfId="81" priority="82">
      <formula>OR(F145=2,F145=3)</formula>
    </cfRule>
  </conditionalFormatting>
  <conditionalFormatting sqref="Z148:AM148">
    <cfRule type="expression" dxfId="80" priority="81">
      <formula>AND(Z148="",BA147=1)</formula>
    </cfRule>
  </conditionalFormatting>
  <conditionalFormatting sqref="J147:M147">
    <cfRule type="expression" dxfId="79" priority="80">
      <formula>OR(F147=2,F147=3)</formula>
    </cfRule>
  </conditionalFormatting>
  <conditionalFormatting sqref="I148:P148">
    <cfRule type="expression" dxfId="78" priority="79">
      <formula>OR(F147=2,F147=3)</formula>
    </cfRule>
  </conditionalFormatting>
  <conditionalFormatting sqref="Z150:AM150">
    <cfRule type="expression" dxfId="77" priority="78">
      <formula>AND(Z150="",BA149=1)</formula>
    </cfRule>
  </conditionalFormatting>
  <conditionalFormatting sqref="J149:M149">
    <cfRule type="expression" dxfId="76" priority="77">
      <formula>OR(F149=2,F149=3)</formula>
    </cfRule>
  </conditionalFormatting>
  <conditionalFormatting sqref="I150:P150">
    <cfRule type="expression" dxfId="75" priority="76">
      <formula>OR(F149=2,F149=3)</formula>
    </cfRule>
  </conditionalFormatting>
  <conditionalFormatting sqref="Z152:AM152">
    <cfRule type="expression" dxfId="74" priority="75">
      <formula>AND(Z152="",BA151=1)</formula>
    </cfRule>
  </conditionalFormatting>
  <conditionalFormatting sqref="J151:M151">
    <cfRule type="expression" dxfId="73" priority="74">
      <formula>OR(F151=2,F151=3)</formula>
    </cfRule>
  </conditionalFormatting>
  <conditionalFormatting sqref="I152:P152">
    <cfRule type="expression" dxfId="72" priority="73">
      <formula>OR(F151=2,F151=3)</formula>
    </cfRule>
  </conditionalFormatting>
  <conditionalFormatting sqref="Z154:AM154">
    <cfRule type="expression" dxfId="71" priority="72">
      <formula>AND(Z154="",BA153=1)</formula>
    </cfRule>
  </conditionalFormatting>
  <conditionalFormatting sqref="J153:M153">
    <cfRule type="expression" dxfId="70" priority="71">
      <formula>OR(F153=2,F153=3)</formula>
    </cfRule>
  </conditionalFormatting>
  <conditionalFormatting sqref="I154:P154">
    <cfRule type="expression" dxfId="69" priority="70">
      <formula>OR(F153=2,F153=3)</formula>
    </cfRule>
  </conditionalFormatting>
  <conditionalFormatting sqref="Z156:AM156">
    <cfRule type="expression" dxfId="68" priority="69">
      <formula>AND(Z156="",BA155=1)</formula>
    </cfRule>
  </conditionalFormatting>
  <conditionalFormatting sqref="J155:M155">
    <cfRule type="expression" dxfId="67" priority="68">
      <formula>OR(F155=2,F155=3)</formula>
    </cfRule>
  </conditionalFormatting>
  <conditionalFormatting sqref="I156:P156">
    <cfRule type="expression" dxfId="66" priority="67">
      <formula>OR(F155=2,F155=3)</formula>
    </cfRule>
  </conditionalFormatting>
  <conditionalFormatting sqref="Z158:AM158">
    <cfRule type="expression" dxfId="65" priority="66">
      <formula>AND(Z158="",BA157=1)</formula>
    </cfRule>
  </conditionalFormatting>
  <conditionalFormatting sqref="J157:M157">
    <cfRule type="expression" dxfId="64" priority="65">
      <formula>OR(F157=2,F157=3)</formula>
    </cfRule>
  </conditionalFormatting>
  <conditionalFormatting sqref="I158:P158">
    <cfRule type="expression" dxfId="63" priority="64">
      <formula>OR(F157=2,F157=3)</formula>
    </cfRule>
  </conditionalFormatting>
  <conditionalFormatting sqref="Z160:AM160">
    <cfRule type="expression" dxfId="62" priority="63">
      <formula>AND(Z160="",BA159=1)</formula>
    </cfRule>
  </conditionalFormatting>
  <conditionalFormatting sqref="J159:M159">
    <cfRule type="expression" dxfId="61" priority="62">
      <formula>OR(F159=2,F159=3)</formula>
    </cfRule>
  </conditionalFormatting>
  <conditionalFormatting sqref="I160:P160">
    <cfRule type="expression" dxfId="60" priority="61">
      <formula>OR(F159=2,F159=3)</formula>
    </cfRule>
  </conditionalFormatting>
  <conditionalFormatting sqref="Z162:AM162">
    <cfRule type="expression" dxfId="59" priority="60">
      <formula>AND(Z162="",BA161=1)</formula>
    </cfRule>
  </conditionalFormatting>
  <conditionalFormatting sqref="J161:M161">
    <cfRule type="expression" dxfId="58" priority="59">
      <formula>OR(F161=2,F161=3)</formula>
    </cfRule>
  </conditionalFormatting>
  <conditionalFormatting sqref="I162:P162">
    <cfRule type="expression" dxfId="57" priority="58">
      <formula>OR(F161=2,F161=3)</formula>
    </cfRule>
  </conditionalFormatting>
  <conditionalFormatting sqref="Z164:AM164">
    <cfRule type="expression" dxfId="56" priority="57">
      <formula>AND(Z164="",BA163=1)</formula>
    </cfRule>
  </conditionalFormatting>
  <conditionalFormatting sqref="J163:M163">
    <cfRule type="expression" dxfId="55" priority="56">
      <formula>OR(F163=2,F163=3)</formula>
    </cfRule>
  </conditionalFormatting>
  <conditionalFormatting sqref="I164:P164">
    <cfRule type="expression" dxfId="54" priority="55">
      <formula>OR(F163=2,F163=3)</formula>
    </cfRule>
  </conditionalFormatting>
  <conditionalFormatting sqref="Z166:AM166">
    <cfRule type="expression" dxfId="53" priority="54">
      <formula>AND(Z166="",BA165=1)</formula>
    </cfRule>
  </conditionalFormatting>
  <conditionalFormatting sqref="J165:M165">
    <cfRule type="expression" dxfId="52" priority="53">
      <formula>OR(F165=2,F165=3)</formula>
    </cfRule>
  </conditionalFormatting>
  <conditionalFormatting sqref="I166:P166">
    <cfRule type="expression" dxfId="51" priority="52">
      <formula>OR(F165=2,F165=3)</formula>
    </cfRule>
  </conditionalFormatting>
  <conditionalFormatting sqref="Z168:AM168">
    <cfRule type="expression" dxfId="50" priority="51">
      <formula>AND(Z168="",BA167=1)</formula>
    </cfRule>
  </conditionalFormatting>
  <conditionalFormatting sqref="J167:M167">
    <cfRule type="expression" dxfId="49" priority="50">
      <formula>OR(F167=2,F167=3)</formula>
    </cfRule>
  </conditionalFormatting>
  <conditionalFormatting sqref="I168:P168">
    <cfRule type="expression" dxfId="48" priority="49">
      <formula>OR(F167=2,F167=3)</formula>
    </cfRule>
  </conditionalFormatting>
  <conditionalFormatting sqref="Z170:AM170">
    <cfRule type="expression" dxfId="47" priority="48">
      <formula>AND(Z170="",BA169=1)</formula>
    </cfRule>
  </conditionalFormatting>
  <conditionalFormatting sqref="J169:M169">
    <cfRule type="expression" dxfId="46" priority="47">
      <formula>OR(F169=2,F169=3)</formula>
    </cfRule>
  </conditionalFormatting>
  <conditionalFormatting sqref="I170:P170">
    <cfRule type="expression" dxfId="45" priority="46">
      <formula>OR(F169=2,F169=3)</formula>
    </cfRule>
  </conditionalFormatting>
  <conditionalFormatting sqref="Z56:AM56">
    <cfRule type="expression" dxfId="44" priority="45">
      <formula>AND(Z56="",BA55=1)</formula>
    </cfRule>
  </conditionalFormatting>
  <conditionalFormatting sqref="J55:M55">
    <cfRule type="expression" dxfId="43" priority="44">
      <formula>OR(F55=2,F55=3)</formula>
    </cfRule>
  </conditionalFormatting>
  <conditionalFormatting sqref="I56:P56">
    <cfRule type="expression" dxfId="42" priority="43">
      <formula>OR(F55=2,F55=3)</formula>
    </cfRule>
  </conditionalFormatting>
  <conditionalFormatting sqref="Z58:AM58">
    <cfRule type="expression" dxfId="41" priority="42">
      <formula>AND(Z58="",BA57=1)</formula>
    </cfRule>
  </conditionalFormatting>
  <conditionalFormatting sqref="J57:M57">
    <cfRule type="expression" dxfId="40" priority="41">
      <formula>OR(F57=2,F57=3)</formula>
    </cfRule>
  </conditionalFormatting>
  <conditionalFormatting sqref="I58:P58">
    <cfRule type="expression" dxfId="39" priority="40">
      <formula>OR(F57=2,F57=3)</formula>
    </cfRule>
  </conditionalFormatting>
  <conditionalFormatting sqref="Z60:AM60">
    <cfRule type="expression" dxfId="38" priority="39">
      <formula>AND(Z60="",BA59=1)</formula>
    </cfRule>
  </conditionalFormatting>
  <conditionalFormatting sqref="J59:M59">
    <cfRule type="expression" dxfId="37" priority="38">
      <formula>OR(F59=2,F59=3)</formula>
    </cfRule>
  </conditionalFormatting>
  <conditionalFormatting sqref="I60:P60">
    <cfRule type="expression" dxfId="36" priority="37">
      <formula>OR(F59=2,F59=3)</formula>
    </cfRule>
  </conditionalFormatting>
  <conditionalFormatting sqref="Z62:AM62">
    <cfRule type="expression" dxfId="35" priority="36">
      <formula>AND(Z62="",BA61=1)</formula>
    </cfRule>
  </conditionalFormatting>
  <conditionalFormatting sqref="J61:M61">
    <cfRule type="expression" dxfId="34" priority="35">
      <formula>OR(F61=2,F61=3)</formula>
    </cfRule>
  </conditionalFormatting>
  <conditionalFormatting sqref="I62:P62">
    <cfRule type="expression" dxfId="33" priority="34">
      <formula>OR(F61=2,F61=3)</formula>
    </cfRule>
  </conditionalFormatting>
  <conditionalFormatting sqref="Z64:AM64">
    <cfRule type="expression" dxfId="32" priority="33">
      <formula>AND(Z64="",BA63=1)</formula>
    </cfRule>
  </conditionalFormatting>
  <conditionalFormatting sqref="J63:M63">
    <cfRule type="expression" dxfId="31" priority="32">
      <formula>OR(F63=2,F63=3)</formula>
    </cfRule>
  </conditionalFormatting>
  <conditionalFormatting sqref="I64:P64">
    <cfRule type="expression" dxfId="30" priority="31">
      <formula>OR(F63=2,F63=3)</formula>
    </cfRule>
  </conditionalFormatting>
  <conditionalFormatting sqref="Z66:AM66">
    <cfRule type="expression" dxfId="29" priority="30">
      <formula>AND(Z66="",BA65=1)</formula>
    </cfRule>
  </conditionalFormatting>
  <conditionalFormatting sqref="J65:M65">
    <cfRule type="expression" dxfId="28" priority="29">
      <formula>OR(F65=2,F65=3)</formula>
    </cfRule>
  </conditionalFormatting>
  <conditionalFormatting sqref="I66:P66">
    <cfRule type="expression" dxfId="27" priority="28">
      <formula>OR(F65=2,F65=3)</formula>
    </cfRule>
  </conditionalFormatting>
  <conditionalFormatting sqref="Z68:AM68">
    <cfRule type="expression" dxfId="26" priority="27">
      <formula>AND(Z68="",BA67=1)</formula>
    </cfRule>
  </conditionalFormatting>
  <conditionalFormatting sqref="J67:M67">
    <cfRule type="expression" dxfId="25" priority="26">
      <formula>OR(F67=2,F67=3)</formula>
    </cfRule>
  </conditionalFormatting>
  <conditionalFormatting sqref="I68:P68">
    <cfRule type="expression" dxfId="24" priority="25">
      <formula>OR(F67=2,F67=3)</formula>
    </cfRule>
  </conditionalFormatting>
  <conditionalFormatting sqref="Z70:AM70">
    <cfRule type="expression" dxfId="23" priority="24">
      <formula>AND(Z70="",BA69=1)</formula>
    </cfRule>
  </conditionalFormatting>
  <conditionalFormatting sqref="J69:M69">
    <cfRule type="expression" dxfId="22" priority="23">
      <formula>OR(F69=2,F69=3)</formula>
    </cfRule>
  </conditionalFormatting>
  <conditionalFormatting sqref="I70:P70">
    <cfRule type="expression" dxfId="21" priority="22">
      <formula>OR(F69=2,F69=3)</formula>
    </cfRule>
  </conditionalFormatting>
  <conditionalFormatting sqref="Z72:AM72">
    <cfRule type="expression" dxfId="20" priority="21">
      <formula>AND(Z72="",BA71=1)</formula>
    </cfRule>
  </conditionalFormatting>
  <conditionalFormatting sqref="J71:M71">
    <cfRule type="expression" dxfId="19" priority="20">
      <formula>OR(F71=2,F71=3)</formula>
    </cfRule>
  </conditionalFormatting>
  <conditionalFormatting sqref="I72:P72">
    <cfRule type="expression" dxfId="18" priority="19">
      <formula>OR(F71=2,F71=3)</formula>
    </cfRule>
  </conditionalFormatting>
  <conditionalFormatting sqref="Z74:AM74">
    <cfRule type="expression" dxfId="17" priority="18">
      <formula>AND(Z74="",BA73=1)</formula>
    </cfRule>
  </conditionalFormatting>
  <conditionalFormatting sqref="J73:M73">
    <cfRule type="expression" dxfId="16" priority="17">
      <formula>OR(F73=2,F73=3)</formula>
    </cfRule>
  </conditionalFormatting>
  <conditionalFormatting sqref="I74:P74">
    <cfRule type="expression" dxfId="15" priority="16">
      <formula>OR(F73=2,F73=3)</formula>
    </cfRule>
  </conditionalFormatting>
  <conditionalFormatting sqref="Z76:AM76">
    <cfRule type="expression" dxfId="14" priority="15">
      <formula>AND(Z76="",BA75=1)</formula>
    </cfRule>
  </conditionalFormatting>
  <conditionalFormatting sqref="J75:M75">
    <cfRule type="expression" dxfId="13" priority="14">
      <formula>OR(F75=2,F75=3)</formula>
    </cfRule>
  </conditionalFormatting>
  <conditionalFormatting sqref="I76:P76">
    <cfRule type="expression" dxfId="12" priority="13">
      <formula>OR(F75=2,F75=3)</formula>
    </cfRule>
  </conditionalFormatting>
  <conditionalFormatting sqref="Z78:AM78">
    <cfRule type="expression" dxfId="11" priority="12">
      <formula>AND(Z78="",BA77=1)</formula>
    </cfRule>
  </conditionalFormatting>
  <conditionalFormatting sqref="J77:M77">
    <cfRule type="expression" dxfId="10" priority="11">
      <formula>OR(F77=2,F77=3)</formula>
    </cfRule>
  </conditionalFormatting>
  <conditionalFormatting sqref="I78:P78">
    <cfRule type="expression" dxfId="9" priority="10">
      <formula>OR(F77=2,F77=3)</formula>
    </cfRule>
  </conditionalFormatting>
  <conditionalFormatting sqref="Z80:AM80">
    <cfRule type="expression" dxfId="8" priority="9">
      <formula>AND(Z80="",BA79=1)</formula>
    </cfRule>
  </conditionalFormatting>
  <conditionalFormatting sqref="J79:M79">
    <cfRule type="expression" dxfId="7" priority="8">
      <formula>OR(F79=2,F79=3)</formula>
    </cfRule>
  </conditionalFormatting>
  <conditionalFormatting sqref="I80:P80">
    <cfRule type="expression" dxfId="6" priority="7">
      <formula>OR(F79=2,F79=3)</formula>
    </cfRule>
  </conditionalFormatting>
  <conditionalFormatting sqref="Z82:AM82">
    <cfRule type="expression" dxfId="5" priority="6">
      <formula>AND(Z82="",BA81=1)</formula>
    </cfRule>
  </conditionalFormatting>
  <conditionalFormatting sqref="J81:M81">
    <cfRule type="expression" dxfId="4" priority="5">
      <formula>OR(F81=2,F81=3)</formula>
    </cfRule>
  </conditionalFormatting>
  <conditionalFormatting sqref="I82:P82">
    <cfRule type="expression" dxfId="3" priority="4">
      <formula>OR(F81=2,F81=3)</formula>
    </cfRule>
  </conditionalFormatting>
  <conditionalFormatting sqref="Z84:AM84">
    <cfRule type="expression" dxfId="2" priority="3">
      <formula>AND(Z84="",BA83=1)</formula>
    </cfRule>
  </conditionalFormatting>
  <conditionalFormatting sqref="J83:M83">
    <cfRule type="expression" dxfId="1" priority="2">
      <formula>OR(F83=2,F83=3)</formula>
    </cfRule>
  </conditionalFormatting>
  <conditionalFormatting sqref="I84:P84">
    <cfRule type="expression" dxfId="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F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F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F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F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F00-000004000000}">
      <formula1>"1,2,3"</formula1>
    </dataValidation>
    <dataValidation type="whole" imeMode="off" allowBlank="1" showInputMessage="1" showErrorMessage="1" error="1~31までの数字をご入力ください。" sqref="B141:C170 B12:C41 B184:C213 B98:C127 B55:C84" xr:uid="{00000000-0002-0000-0F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F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F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F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F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F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2" tint="-9.9978637043366805E-2"/>
  </sheetPr>
  <dimension ref="A1:A12"/>
  <sheetViews>
    <sheetView workbookViewId="0"/>
  </sheetViews>
  <sheetFormatPr defaultRowHeight="15" customHeight="1"/>
  <cols>
    <col min="1" max="1" width="25" style="3" bestFit="1" customWidth="1"/>
    <col min="2" max="16384" width="9" style="3"/>
  </cols>
  <sheetData>
    <row r="1" spans="1:1" ht="15" customHeight="1">
      <c r="A1" s="3" t="s">
        <v>334</v>
      </c>
    </row>
    <row r="2" spans="1:1" ht="15" customHeight="1">
      <c r="A2" s="3" t="s">
        <v>116</v>
      </c>
    </row>
    <row r="3" spans="1:1" ht="15" customHeight="1">
      <c r="A3" s="3" t="s">
        <v>107</v>
      </c>
    </row>
    <row r="4" spans="1:1" ht="15" customHeight="1">
      <c r="A4" s="3" t="s">
        <v>108</v>
      </c>
    </row>
    <row r="5" spans="1:1" ht="15" customHeight="1">
      <c r="A5" s="3" t="s">
        <v>109</v>
      </c>
    </row>
    <row r="6" spans="1:1" ht="15" customHeight="1">
      <c r="A6" s="3" t="s">
        <v>110</v>
      </c>
    </row>
    <row r="7" spans="1:1" ht="15" customHeight="1">
      <c r="A7" s="3" t="s">
        <v>111</v>
      </c>
    </row>
    <row r="8" spans="1:1" ht="15" customHeight="1">
      <c r="A8" s="3" t="s">
        <v>112</v>
      </c>
    </row>
    <row r="9" spans="1:1" ht="15" customHeight="1">
      <c r="A9" s="3" t="s">
        <v>113</v>
      </c>
    </row>
    <row r="10" spans="1:1" ht="15" customHeight="1">
      <c r="A10" s="3" t="s">
        <v>114</v>
      </c>
    </row>
    <row r="11" spans="1:1" ht="15" customHeight="1">
      <c r="A11" s="3" t="s">
        <v>345</v>
      </c>
    </row>
    <row r="12" spans="1:1" ht="15" customHeight="1">
      <c r="A12" s="3" t="s">
        <v>117</v>
      </c>
    </row>
  </sheetData>
  <sheetProtection algorithmName="SHA-512" hashValue="tSv93HWykYefszjhdYS5vRAGclUwCtFqkAh5qgtyLLOsa1GcmemhO9/kpNGA6KPkRv7VZywBIhiF+qDWDaEXWQ==" saltValue="MYhPDSW0xJJEabjIjns5QQ==" spinCount="100000" sheet="1" objects="1" scenarios="1" selectLockedCells="1"/>
  <phoneticPr fontId="2"/>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9.9978637043366805E-2"/>
  </sheetPr>
  <dimension ref="A1:B11"/>
  <sheetViews>
    <sheetView workbookViewId="0">
      <pane ySplit="1" topLeftCell="A2" activePane="bottomLeft" state="frozen"/>
      <selection pane="bottomLeft"/>
    </sheetView>
  </sheetViews>
  <sheetFormatPr defaultRowHeight="15" customHeight="1"/>
  <cols>
    <col min="1" max="1" width="7.125" style="40" bestFit="1" customWidth="1"/>
    <col min="2" max="2" width="9" style="40"/>
    <col min="3" max="16384" width="9" style="41"/>
  </cols>
  <sheetData>
    <row r="1" spans="1:2" s="40" customFormat="1" ht="15" customHeight="1">
      <c r="A1" s="68" t="s">
        <v>94</v>
      </c>
      <c r="B1" s="69" t="s">
        <v>71</v>
      </c>
    </row>
    <row r="2" spans="1:2" ht="15" customHeight="1">
      <c r="A2" s="40">
        <v>1</v>
      </c>
      <c r="B2" s="40" t="str">
        <f>IFERROR(INDEX(利用者情報!A:A,SMALL(利用者情報!$AD:$AD,ROW(B1))),"")</f>
        <v/>
      </c>
    </row>
    <row r="3" spans="1:2" ht="15" customHeight="1">
      <c r="A3" s="40">
        <v>2</v>
      </c>
      <c r="B3" s="40" t="str">
        <f>IFERROR(INDEX(利用者情報!A:A,SMALL(利用者情報!$AD:$AD,ROW(B2))),"")</f>
        <v/>
      </c>
    </row>
    <row r="4" spans="1:2" ht="15" customHeight="1">
      <c r="A4" s="40">
        <v>3</v>
      </c>
      <c r="B4" s="40" t="str">
        <f>IFERROR(INDEX(利用者情報!A:A,SMALL(利用者情報!$AD:$AD,ROW(B3))),"")</f>
        <v/>
      </c>
    </row>
    <row r="5" spans="1:2" ht="15" customHeight="1">
      <c r="A5" s="40">
        <v>4</v>
      </c>
      <c r="B5" s="40" t="str">
        <f>IFERROR(INDEX(利用者情報!A:A,SMALL(利用者情報!$AD:$AD,ROW(B4))),"")</f>
        <v/>
      </c>
    </row>
    <row r="6" spans="1:2" ht="15" customHeight="1">
      <c r="A6" s="40">
        <v>5</v>
      </c>
      <c r="B6" s="40" t="str">
        <f>IFERROR(INDEX(利用者情報!A:A,SMALL(利用者情報!$AD:$AD,ROW(B5))),"")</f>
        <v/>
      </c>
    </row>
    <row r="7" spans="1:2" ht="15" customHeight="1">
      <c r="A7" s="40">
        <v>6</v>
      </c>
      <c r="B7" s="40" t="str">
        <f>IFERROR(INDEX(利用者情報!A:A,SMALL(利用者情報!$AD:$AD,ROW(B6))),"")</f>
        <v/>
      </c>
    </row>
    <row r="8" spans="1:2" ht="15" customHeight="1">
      <c r="A8" s="40">
        <v>7</v>
      </c>
      <c r="B8" s="40" t="str">
        <f>IFERROR(INDEX(利用者情報!A:A,SMALL(利用者情報!$AD:$AD,ROW(B7))),"")</f>
        <v/>
      </c>
    </row>
    <row r="9" spans="1:2" ht="15" customHeight="1">
      <c r="A9" s="40">
        <v>8</v>
      </c>
      <c r="B9" s="40" t="str">
        <f>IFERROR(INDEX(利用者情報!A:A,SMALL(利用者情報!$AD:$AD,ROW(B8))),"")</f>
        <v/>
      </c>
    </row>
    <row r="10" spans="1:2" ht="15" customHeight="1">
      <c r="A10" s="40">
        <v>9</v>
      </c>
      <c r="B10" s="40" t="str">
        <f>IFERROR(INDEX(利用者情報!A:A,SMALL(利用者情報!$AD:$AD,ROW(B9))),"")</f>
        <v/>
      </c>
    </row>
    <row r="11" spans="1:2" ht="15" customHeight="1">
      <c r="A11" s="40">
        <v>10</v>
      </c>
      <c r="B11" s="40" t="str">
        <f>IFERROR(INDEX(利用者情報!A:A,SMALL(利用者情報!$AD:$AD,ROW(B10))),"")</f>
        <v/>
      </c>
    </row>
  </sheetData>
  <sheetProtection algorithmName="SHA-512" hashValue="VBiQx0aEV5EWdWC/nyJSxYuZ4IqTBpUyhD7484PuGrU+OIhpAZpFvgZSLutDYgfouJdqtToYe8V3+EcaN7CjKw==" saltValue="E859c4EG4WnymvGWzSCiRw==" spinCount="100000" sheet="1" objects="1" scenarios="1" selectLockedCells="1"/>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theme="2" tint="-9.9978637043366805E-2"/>
  </sheetPr>
  <dimension ref="A1:I146"/>
  <sheetViews>
    <sheetView workbookViewId="0">
      <pane ySplit="1" topLeftCell="A2" activePane="bottomLeft" state="frozen"/>
      <selection pane="bottomLeft"/>
    </sheetView>
  </sheetViews>
  <sheetFormatPr defaultRowHeight="15" customHeight="1"/>
  <cols>
    <col min="1" max="1" width="9.875" style="41" customWidth="1"/>
    <col min="2" max="2" width="36.125" style="41" customWidth="1"/>
    <col min="3" max="4" width="9.875" style="42" customWidth="1"/>
    <col min="5" max="5" width="9.875" style="41" bestFit="1" customWidth="1"/>
    <col min="6" max="6" width="10.625" style="43" customWidth="1"/>
    <col min="7" max="7" width="9" style="41"/>
    <col min="8" max="8" width="17.625" style="41" bestFit="1" customWidth="1"/>
    <col min="9" max="16384" width="9" style="41"/>
  </cols>
  <sheetData>
    <row r="1" spans="1:9" s="40" customFormat="1" ht="15" customHeight="1">
      <c r="A1" s="44" t="s">
        <v>101</v>
      </c>
      <c r="B1" s="44" t="s">
        <v>102</v>
      </c>
      <c r="C1" s="44" t="s">
        <v>75</v>
      </c>
      <c r="D1" s="45" t="s">
        <v>77</v>
      </c>
      <c r="E1" s="44" t="s">
        <v>74</v>
      </c>
      <c r="F1" s="46" t="s">
        <v>76</v>
      </c>
      <c r="H1" s="44" t="s">
        <v>100</v>
      </c>
      <c r="I1" s="44" t="s">
        <v>304</v>
      </c>
    </row>
    <row r="2" spans="1:9" ht="15" customHeight="1">
      <c r="A2" s="47">
        <v>11</v>
      </c>
      <c r="B2" s="47" t="s">
        <v>126</v>
      </c>
      <c r="C2" s="48">
        <v>0.5</v>
      </c>
      <c r="D2" s="48" t="str">
        <f>A2&amp;C2</f>
        <v>110.5</v>
      </c>
      <c r="E2" s="47">
        <v>1005</v>
      </c>
      <c r="F2" s="49">
        <v>2300</v>
      </c>
      <c r="H2" s="47">
        <v>10</v>
      </c>
      <c r="I2" s="47" t="s">
        <v>305</v>
      </c>
    </row>
    <row r="3" spans="1:9" ht="15" customHeight="1">
      <c r="A3" s="47">
        <v>11</v>
      </c>
      <c r="B3" s="47" t="s">
        <v>127</v>
      </c>
      <c r="C3" s="50">
        <v>1</v>
      </c>
      <c r="D3" s="48" t="str">
        <f t="shared" ref="D3:D66" si="0">A3&amp;C3</f>
        <v>111</v>
      </c>
      <c r="E3" s="47">
        <v>1010</v>
      </c>
      <c r="F3" s="49">
        <v>4000</v>
      </c>
    </row>
    <row r="4" spans="1:9" ht="15" customHeight="1">
      <c r="A4" s="47">
        <v>11</v>
      </c>
      <c r="B4" s="47" t="s">
        <v>128</v>
      </c>
      <c r="C4" s="48">
        <v>1.5</v>
      </c>
      <c r="D4" s="48" t="str">
        <f t="shared" si="0"/>
        <v>111.5</v>
      </c>
      <c r="E4" s="47">
        <v>1015</v>
      </c>
      <c r="F4" s="49">
        <v>5800</v>
      </c>
    </row>
    <row r="5" spans="1:9" ht="15" customHeight="1">
      <c r="A5" s="47">
        <v>11</v>
      </c>
      <c r="B5" s="47" t="s">
        <v>129</v>
      </c>
      <c r="C5" s="50">
        <v>2</v>
      </c>
      <c r="D5" s="48" t="str">
        <f t="shared" si="0"/>
        <v>112</v>
      </c>
      <c r="E5" s="47">
        <v>1020</v>
      </c>
      <c r="F5" s="49">
        <v>6600</v>
      </c>
    </row>
    <row r="6" spans="1:9" ht="15" customHeight="1">
      <c r="A6" s="47">
        <v>11</v>
      </c>
      <c r="B6" s="47" t="s">
        <v>130</v>
      </c>
      <c r="C6" s="48">
        <v>2.5</v>
      </c>
      <c r="D6" s="48" t="str">
        <f t="shared" si="0"/>
        <v>112.5</v>
      </c>
      <c r="E6" s="47">
        <v>1025</v>
      </c>
      <c r="F6" s="49">
        <v>7300</v>
      </c>
    </row>
    <row r="7" spans="1:9" ht="15" customHeight="1">
      <c r="A7" s="47">
        <v>11</v>
      </c>
      <c r="B7" s="47" t="s">
        <v>131</v>
      </c>
      <c r="C7" s="50">
        <v>3</v>
      </c>
      <c r="D7" s="48" t="str">
        <f t="shared" si="0"/>
        <v>113</v>
      </c>
      <c r="E7" s="47">
        <v>1030</v>
      </c>
      <c r="F7" s="49">
        <v>8000</v>
      </c>
    </row>
    <row r="8" spans="1:9" ht="15" customHeight="1">
      <c r="A8" s="47">
        <v>11</v>
      </c>
      <c r="B8" s="47" t="s">
        <v>132</v>
      </c>
      <c r="C8" s="48">
        <v>3.5</v>
      </c>
      <c r="D8" s="48" t="str">
        <f t="shared" si="0"/>
        <v>113.5</v>
      </c>
      <c r="E8" s="47">
        <v>1035</v>
      </c>
      <c r="F8" s="49">
        <v>8700</v>
      </c>
    </row>
    <row r="9" spans="1:9" ht="15" customHeight="1">
      <c r="A9" s="47">
        <v>11</v>
      </c>
      <c r="B9" s="47" t="s">
        <v>133</v>
      </c>
      <c r="C9" s="50">
        <v>4</v>
      </c>
      <c r="D9" s="48" t="str">
        <f t="shared" si="0"/>
        <v>114</v>
      </c>
      <c r="E9" s="47">
        <v>1040</v>
      </c>
      <c r="F9" s="49">
        <f>F8+700</f>
        <v>9400</v>
      </c>
    </row>
    <row r="10" spans="1:9" ht="15" customHeight="1">
      <c r="A10" s="47">
        <v>11</v>
      </c>
      <c r="B10" s="47" t="s">
        <v>134</v>
      </c>
      <c r="C10" s="48">
        <v>4.5</v>
      </c>
      <c r="D10" s="48" t="str">
        <f t="shared" si="0"/>
        <v>114.5</v>
      </c>
      <c r="E10" s="47">
        <v>1045</v>
      </c>
      <c r="F10" s="49">
        <f t="shared" ref="F10:F49" si="1">F9+700</f>
        <v>10100</v>
      </c>
    </row>
    <row r="11" spans="1:9" ht="15" customHeight="1">
      <c r="A11" s="47">
        <v>11</v>
      </c>
      <c r="B11" s="47" t="s">
        <v>135</v>
      </c>
      <c r="C11" s="50">
        <v>5</v>
      </c>
      <c r="D11" s="48" t="str">
        <f t="shared" si="0"/>
        <v>115</v>
      </c>
      <c r="E11" s="47">
        <v>1050</v>
      </c>
      <c r="F11" s="49">
        <f t="shared" si="1"/>
        <v>10800</v>
      </c>
    </row>
    <row r="12" spans="1:9" ht="15" customHeight="1">
      <c r="A12" s="47">
        <v>11</v>
      </c>
      <c r="B12" s="47" t="s">
        <v>136</v>
      </c>
      <c r="C12" s="48">
        <v>5.5</v>
      </c>
      <c r="D12" s="48" t="str">
        <f t="shared" si="0"/>
        <v>115.5</v>
      </c>
      <c r="E12" s="47">
        <v>1055</v>
      </c>
      <c r="F12" s="49">
        <f t="shared" si="1"/>
        <v>11500</v>
      </c>
    </row>
    <row r="13" spans="1:9" ht="15" customHeight="1">
      <c r="A13" s="47">
        <v>11</v>
      </c>
      <c r="B13" s="47" t="s">
        <v>137</v>
      </c>
      <c r="C13" s="50">
        <v>6</v>
      </c>
      <c r="D13" s="48" t="str">
        <f t="shared" si="0"/>
        <v>116</v>
      </c>
      <c r="E13" s="47">
        <v>1060</v>
      </c>
      <c r="F13" s="49">
        <f t="shared" si="1"/>
        <v>12200</v>
      </c>
    </row>
    <row r="14" spans="1:9" ht="15" customHeight="1">
      <c r="A14" s="47">
        <v>11</v>
      </c>
      <c r="B14" s="47" t="s">
        <v>137</v>
      </c>
      <c r="C14" s="48">
        <v>6.5</v>
      </c>
      <c r="D14" s="48" t="str">
        <f t="shared" si="0"/>
        <v>116.5</v>
      </c>
      <c r="E14" s="47">
        <v>1065</v>
      </c>
      <c r="F14" s="49">
        <f t="shared" si="1"/>
        <v>12900</v>
      </c>
    </row>
    <row r="15" spans="1:9" ht="15" customHeight="1">
      <c r="A15" s="47">
        <v>11</v>
      </c>
      <c r="B15" s="47" t="s">
        <v>138</v>
      </c>
      <c r="C15" s="50">
        <v>7</v>
      </c>
      <c r="D15" s="48" t="str">
        <f t="shared" si="0"/>
        <v>117</v>
      </c>
      <c r="E15" s="47">
        <v>1070</v>
      </c>
      <c r="F15" s="49">
        <f t="shared" si="1"/>
        <v>13600</v>
      </c>
    </row>
    <row r="16" spans="1:9" ht="15" customHeight="1">
      <c r="A16" s="47">
        <v>11</v>
      </c>
      <c r="B16" s="47" t="s">
        <v>139</v>
      </c>
      <c r="C16" s="48">
        <v>7.5</v>
      </c>
      <c r="D16" s="48" t="str">
        <f t="shared" si="0"/>
        <v>117.5</v>
      </c>
      <c r="E16" s="47">
        <v>1075</v>
      </c>
      <c r="F16" s="49">
        <f t="shared" si="1"/>
        <v>14300</v>
      </c>
    </row>
    <row r="17" spans="1:6" ht="15" customHeight="1">
      <c r="A17" s="47">
        <v>11</v>
      </c>
      <c r="B17" s="47" t="s">
        <v>140</v>
      </c>
      <c r="C17" s="50">
        <v>8</v>
      </c>
      <c r="D17" s="48" t="str">
        <f t="shared" si="0"/>
        <v>118</v>
      </c>
      <c r="E17" s="47">
        <v>1080</v>
      </c>
      <c r="F17" s="49">
        <f t="shared" si="1"/>
        <v>15000</v>
      </c>
    </row>
    <row r="18" spans="1:6" ht="15" customHeight="1">
      <c r="A18" s="47">
        <v>11</v>
      </c>
      <c r="B18" s="47" t="s">
        <v>141</v>
      </c>
      <c r="C18" s="48">
        <v>8.5</v>
      </c>
      <c r="D18" s="48" t="str">
        <f t="shared" si="0"/>
        <v>118.5</v>
      </c>
      <c r="E18" s="47">
        <v>1085</v>
      </c>
      <c r="F18" s="49">
        <f t="shared" si="1"/>
        <v>15700</v>
      </c>
    </row>
    <row r="19" spans="1:6" ht="15" customHeight="1">
      <c r="A19" s="47">
        <v>11</v>
      </c>
      <c r="B19" s="47" t="s">
        <v>142</v>
      </c>
      <c r="C19" s="50">
        <v>9</v>
      </c>
      <c r="D19" s="48" t="str">
        <f t="shared" si="0"/>
        <v>119</v>
      </c>
      <c r="E19" s="47">
        <v>1090</v>
      </c>
      <c r="F19" s="49">
        <f t="shared" si="1"/>
        <v>16400</v>
      </c>
    </row>
    <row r="20" spans="1:6" ht="15" customHeight="1">
      <c r="A20" s="47">
        <v>11</v>
      </c>
      <c r="B20" s="47" t="s">
        <v>143</v>
      </c>
      <c r="C20" s="48">
        <v>9.5</v>
      </c>
      <c r="D20" s="48" t="str">
        <f t="shared" si="0"/>
        <v>119.5</v>
      </c>
      <c r="E20" s="47">
        <v>1095</v>
      </c>
      <c r="F20" s="49">
        <f t="shared" si="1"/>
        <v>17100</v>
      </c>
    </row>
    <row r="21" spans="1:6" ht="15" customHeight="1">
      <c r="A21" s="47">
        <v>11</v>
      </c>
      <c r="B21" s="47" t="s">
        <v>144</v>
      </c>
      <c r="C21" s="50">
        <v>10</v>
      </c>
      <c r="D21" s="48" t="str">
        <f t="shared" si="0"/>
        <v>1110</v>
      </c>
      <c r="E21" s="47">
        <v>1100</v>
      </c>
      <c r="F21" s="49">
        <f t="shared" si="1"/>
        <v>17800</v>
      </c>
    </row>
    <row r="22" spans="1:6" ht="15" customHeight="1">
      <c r="A22" s="47">
        <v>11</v>
      </c>
      <c r="B22" s="47" t="s">
        <v>145</v>
      </c>
      <c r="C22" s="48">
        <v>10.5</v>
      </c>
      <c r="D22" s="48" t="str">
        <f t="shared" si="0"/>
        <v>1110.5</v>
      </c>
      <c r="E22" s="47">
        <v>1105</v>
      </c>
      <c r="F22" s="49">
        <f t="shared" si="1"/>
        <v>18500</v>
      </c>
    </row>
    <row r="23" spans="1:6" ht="15" customHeight="1">
      <c r="A23" s="47">
        <v>11</v>
      </c>
      <c r="B23" s="47" t="s">
        <v>146</v>
      </c>
      <c r="C23" s="50">
        <v>11</v>
      </c>
      <c r="D23" s="48" t="str">
        <f t="shared" si="0"/>
        <v>1111</v>
      </c>
      <c r="E23" s="47">
        <v>1110</v>
      </c>
      <c r="F23" s="49">
        <f t="shared" si="1"/>
        <v>19200</v>
      </c>
    </row>
    <row r="24" spans="1:6" ht="15" customHeight="1">
      <c r="A24" s="47">
        <v>11</v>
      </c>
      <c r="B24" s="47" t="s">
        <v>147</v>
      </c>
      <c r="C24" s="48">
        <v>11.5</v>
      </c>
      <c r="D24" s="48" t="str">
        <f t="shared" si="0"/>
        <v>1111.5</v>
      </c>
      <c r="E24" s="47">
        <v>1115</v>
      </c>
      <c r="F24" s="49">
        <f t="shared" si="1"/>
        <v>19900</v>
      </c>
    </row>
    <row r="25" spans="1:6" ht="15" customHeight="1">
      <c r="A25" s="47">
        <v>11</v>
      </c>
      <c r="B25" s="47" t="s">
        <v>148</v>
      </c>
      <c r="C25" s="50">
        <v>12</v>
      </c>
      <c r="D25" s="48" t="str">
        <f t="shared" si="0"/>
        <v>1112</v>
      </c>
      <c r="E25" s="47">
        <v>1120</v>
      </c>
      <c r="F25" s="49">
        <f t="shared" si="1"/>
        <v>20600</v>
      </c>
    </row>
    <row r="26" spans="1:6" ht="15" customHeight="1">
      <c r="A26" s="47">
        <v>11</v>
      </c>
      <c r="B26" s="47" t="s">
        <v>149</v>
      </c>
      <c r="C26" s="48">
        <v>12.5</v>
      </c>
      <c r="D26" s="48" t="str">
        <f t="shared" si="0"/>
        <v>1112.5</v>
      </c>
      <c r="E26" s="47">
        <v>1125</v>
      </c>
      <c r="F26" s="49">
        <f t="shared" si="1"/>
        <v>21300</v>
      </c>
    </row>
    <row r="27" spans="1:6" ht="15" customHeight="1">
      <c r="A27" s="47">
        <v>11</v>
      </c>
      <c r="B27" s="47" t="s">
        <v>150</v>
      </c>
      <c r="C27" s="50">
        <v>13</v>
      </c>
      <c r="D27" s="48" t="str">
        <f t="shared" si="0"/>
        <v>1113</v>
      </c>
      <c r="E27" s="47">
        <v>1130</v>
      </c>
      <c r="F27" s="49">
        <f t="shared" si="1"/>
        <v>22000</v>
      </c>
    </row>
    <row r="28" spans="1:6" ht="15" customHeight="1">
      <c r="A28" s="47">
        <v>11</v>
      </c>
      <c r="B28" s="47" t="s">
        <v>151</v>
      </c>
      <c r="C28" s="48">
        <v>13.5</v>
      </c>
      <c r="D28" s="48" t="str">
        <f t="shared" si="0"/>
        <v>1113.5</v>
      </c>
      <c r="E28" s="47">
        <v>1135</v>
      </c>
      <c r="F28" s="49">
        <f t="shared" si="1"/>
        <v>22700</v>
      </c>
    </row>
    <row r="29" spans="1:6" ht="15" customHeight="1">
      <c r="A29" s="47">
        <v>11</v>
      </c>
      <c r="B29" s="47" t="s">
        <v>152</v>
      </c>
      <c r="C29" s="50">
        <v>14</v>
      </c>
      <c r="D29" s="48" t="str">
        <f t="shared" si="0"/>
        <v>1114</v>
      </c>
      <c r="E29" s="47">
        <v>1140</v>
      </c>
      <c r="F29" s="49">
        <f t="shared" si="1"/>
        <v>23400</v>
      </c>
    </row>
    <row r="30" spans="1:6" ht="15" customHeight="1">
      <c r="A30" s="47">
        <v>11</v>
      </c>
      <c r="B30" s="47" t="s">
        <v>153</v>
      </c>
      <c r="C30" s="48">
        <v>14.5</v>
      </c>
      <c r="D30" s="48" t="str">
        <f t="shared" si="0"/>
        <v>1114.5</v>
      </c>
      <c r="E30" s="47">
        <v>1145</v>
      </c>
      <c r="F30" s="49">
        <f t="shared" si="1"/>
        <v>24100</v>
      </c>
    </row>
    <row r="31" spans="1:6" ht="15" customHeight="1">
      <c r="A31" s="47">
        <v>11</v>
      </c>
      <c r="B31" s="47" t="s">
        <v>154</v>
      </c>
      <c r="C31" s="50">
        <v>15</v>
      </c>
      <c r="D31" s="48" t="str">
        <f t="shared" si="0"/>
        <v>1115</v>
      </c>
      <c r="E31" s="47">
        <v>1150</v>
      </c>
      <c r="F31" s="49">
        <f t="shared" si="1"/>
        <v>24800</v>
      </c>
    </row>
    <row r="32" spans="1:6" ht="15" customHeight="1">
      <c r="A32" s="47">
        <v>11</v>
      </c>
      <c r="B32" s="47" t="s">
        <v>155</v>
      </c>
      <c r="C32" s="48">
        <v>15.5</v>
      </c>
      <c r="D32" s="48" t="str">
        <f t="shared" si="0"/>
        <v>1115.5</v>
      </c>
      <c r="E32" s="47">
        <v>1155</v>
      </c>
      <c r="F32" s="49">
        <f t="shared" si="1"/>
        <v>25500</v>
      </c>
    </row>
    <row r="33" spans="1:6" ht="15" customHeight="1">
      <c r="A33" s="47">
        <v>11</v>
      </c>
      <c r="B33" s="47" t="s">
        <v>156</v>
      </c>
      <c r="C33" s="50">
        <v>16</v>
      </c>
      <c r="D33" s="48" t="str">
        <f t="shared" si="0"/>
        <v>1116</v>
      </c>
      <c r="E33" s="47">
        <v>1160</v>
      </c>
      <c r="F33" s="49">
        <f t="shared" si="1"/>
        <v>26200</v>
      </c>
    </row>
    <row r="34" spans="1:6" ht="15" customHeight="1">
      <c r="A34" s="47">
        <v>11</v>
      </c>
      <c r="B34" s="47" t="s">
        <v>157</v>
      </c>
      <c r="C34" s="48">
        <v>16.5</v>
      </c>
      <c r="D34" s="48" t="str">
        <f t="shared" si="0"/>
        <v>1116.5</v>
      </c>
      <c r="E34" s="47">
        <v>1165</v>
      </c>
      <c r="F34" s="49">
        <f t="shared" si="1"/>
        <v>26900</v>
      </c>
    </row>
    <row r="35" spans="1:6" ht="15" customHeight="1">
      <c r="A35" s="47">
        <v>11</v>
      </c>
      <c r="B35" s="47" t="s">
        <v>158</v>
      </c>
      <c r="C35" s="50">
        <v>17</v>
      </c>
      <c r="D35" s="48" t="str">
        <f t="shared" si="0"/>
        <v>1117</v>
      </c>
      <c r="E35" s="47">
        <v>1170</v>
      </c>
      <c r="F35" s="49">
        <f t="shared" si="1"/>
        <v>27600</v>
      </c>
    </row>
    <row r="36" spans="1:6" ht="15" customHeight="1">
      <c r="A36" s="47">
        <v>11</v>
      </c>
      <c r="B36" s="47" t="s">
        <v>159</v>
      </c>
      <c r="C36" s="48">
        <v>17.5</v>
      </c>
      <c r="D36" s="48" t="str">
        <f t="shared" si="0"/>
        <v>1117.5</v>
      </c>
      <c r="E36" s="47">
        <v>1175</v>
      </c>
      <c r="F36" s="49">
        <f t="shared" si="1"/>
        <v>28300</v>
      </c>
    </row>
    <row r="37" spans="1:6" ht="15" customHeight="1">
      <c r="A37" s="47">
        <v>11</v>
      </c>
      <c r="B37" s="47" t="s">
        <v>160</v>
      </c>
      <c r="C37" s="50">
        <v>18</v>
      </c>
      <c r="D37" s="48" t="str">
        <f t="shared" si="0"/>
        <v>1118</v>
      </c>
      <c r="E37" s="47">
        <v>1180</v>
      </c>
      <c r="F37" s="49">
        <f t="shared" si="1"/>
        <v>29000</v>
      </c>
    </row>
    <row r="38" spans="1:6" ht="15" customHeight="1">
      <c r="A38" s="47">
        <v>11</v>
      </c>
      <c r="B38" s="47" t="s">
        <v>161</v>
      </c>
      <c r="C38" s="48">
        <v>18.5</v>
      </c>
      <c r="D38" s="48" t="str">
        <f t="shared" si="0"/>
        <v>1118.5</v>
      </c>
      <c r="E38" s="47">
        <v>1185</v>
      </c>
      <c r="F38" s="49">
        <f t="shared" si="1"/>
        <v>29700</v>
      </c>
    </row>
    <row r="39" spans="1:6" ht="15" customHeight="1">
      <c r="A39" s="47">
        <v>11</v>
      </c>
      <c r="B39" s="47" t="s">
        <v>162</v>
      </c>
      <c r="C39" s="50">
        <v>19</v>
      </c>
      <c r="D39" s="48" t="str">
        <f t="shared" si="0"/>
        <v>1119</v>
      </c>
      <c r="E39" s="47">
        <v>1190</v>
      </c>
      <c r="F39" s="49">
        <f t="shared" si="1"/>
        <v>30400</v>
      </c>
    </row>
    <row r="40" spans="1:6" ht="15" customHeight="1">
      <c r="A40" s="47">
        <v>11</v>
      </c>
      <c r="B40" s="47" t="s">
        <v>163</v>
      </c>
      <c r="C40" s="48">
        <v>19.5</v>
      </c>
      <c r="D40" s="48" t="str">
        <f t="shared" si="0"/>
        <v>1119.5</v>
      </c>
      <c r="E40" s="47">
        <v>1195</v>
      </c>
      <c r="F40" s="49">
        <f t="shared" si="1"/>
        <v>31100</v>
      </c>
    </row>
    <row r="41" spans="1:6" ht="15" customHeight="1">
      <c r="A41" s="47">
        <v>11</v>
      </c>
      <c r="B41" s="47" t="s">
        <v>164</v>
      </c>
      <c r="C41" s="50">
        <v>20</v>
      </c>
      <c r="D41" s="48" t="str">
        <f t="shared" si="0"/>
        <v>1120</v>
      </c>
      <c r="E41" s="47">
        <v>1200</v>
      </c>
      <c r="F41" s="49">
        <f t="shared" si="1"/>
        <v>31800</v>
      </c>
    </row>
    <row r="42" spans="1:6" ht="15" customHeight="1">
      <c r="A42" s="47">
        <v>11</v>
      </c>
      <c r="B42" s="47" t="s">
        <v>165</v>
      </c>
      <c r="C42" s="48">
        <v>20.5</v>
      </c>
      <c r="D42" s="48" t="str">
        <f t="shared" si="0"/>
        <v>1120.5</v>
      </c>
      <c r="E42" s="47">
        <v>1205</v>
      </c>
      <c r="F42" s="49">
        <f t="shared" si="1"/>
        <v>32500</v>
      </c>
    </row>
    <row r="43" spans="1:6" ht="15" customHeight="1">
      <c r="A43" s="47">
        <v>11</v>
      </c>
      <c r="B43" s="47" t="s">
        <v>166</v>
      </c>
      <c r="C43" s="50">
        <v>21</v>
      </c>
      <c r="D43" s="48" t="str">
        <f t="shared" si="0"/>
        <v>1121</v>
      </c>
      <c r="E43" s="47">
        <v>1210</v>
      </c>
      <c r="F43" s="49">
        <f t="shared" si="1"/>
        <v>33200</v>
      </c>
    </row>
    <row r="44" spans="1:6" ht="15" customHeight="1">
      <c r="A44" s="47">
        <v>11</v>
      </c>
      <c r="B44" s="47" t="s">
        <v>167</v>
      </c>
      <c r="C44" s="48">
        <v>21.5</v>
      </c>
      <c r="D44" s="48" t="str">
        <f t="shared" si="0"/>
        <v>1121.5</v>
      </c>
      <c r="E44" s="47">
        <v>1215</v>
      </c>
      <c r="F44" s="49">
        <f t="shared" si="1"/>
        <v>33900</v>
      </c>
    </row>
    <row r="45" spans="1:6" ht="15" customHeight="1">
      <c r="A45" s="47">
        <v>11</v>
      </c>
      <c r="B45" s="47" t="s">
        <v>168</v>
      </c>
      <c r="C45" s="50">
        <v>22</v>
      </c>
      <c r="D45" s="48" t="str">
        <f t="shared" si="0"/>
        <v>1122</v>
      </c>
      <c r="E45" s="47">
        <v>1220</v>
      </c>
      <c r="F45" s="49">
        <f t="shared" si="1"/>
        <v>34600</v>
      </c>
    </row>
    <row r="46" spans="1:6" ht="15" customHeight="1">
      <c r="A46" s="47">
        <v>11</v>
      </c>
      <c r="B46" s="47" t="s">
        <v>169</v>
      </c>
      <c r="C46" s="48">
        <v>22.5</v>
      </c>
      <c r="D46" s="48" t="str">
        <f t="shared" si="0"/>
        <v>1122.5</v>
      </c>
      <c r="E46" s="47">
        <v>1225</v>
      </c>
      <c r="F46" s="49">
        <f t="shared" si="1"/>
        <v>35300</v>
      </c>
    </row>
    <row r="47" spans="1:6" ht="15" customHeight="1">
      <c r="A47" s="47">
        <v>11</v>
      </c>
      <c r="B47" s="47" t="s">
        <v>170</v>
      </c>
      <c r="C47" s="50">
        <v>23</v>
      </c>
      <c r="D47" s="48" t="str">
        <f t="shared" si="0"/>
        <v>1123</v>
      </c>
      <c r="E47" s="47">
        <v>1230</v>
      </c>
      <c r="F47" s="49">
        <f t="shared" si="1"/>
        <v>36000</v>
      </c>
    </row>
    <row r="48" spans="1:6" ht="15" customHeight="1">
      <c r="A48" s="47">
        <v>11</v>
      </c>
      <c r="B48" s="47" t="s">
        <v>171</v>
      </c>
      <c r="C48" s="48">
        <v>23.5</v>
      </c>
      <c r="D48" s="48" t="str">
        <f t="shared" si="0"/>
        <v>1123.5</v>
      </c>
      <c r="E48" s="47">
        <v>1235</v>
      </c>
      <c r="F48" s="49">
        <f t="shared" si="1"/>
        <v>36700</v>
      </c>
    </row>
    <row r="49" spans="1:6" ht="15" customHeight="1">
      <c r="A49" s="47">
        <v>11</v>
      </c>
      <c r="B49" s="47" t="s">
        <v>172</v>
      </c>
      <c r="C49" s="50">
        <v>24</v>
      </c>
      <c r="D49" s="48" t="str">
        <f t="shared" si="0"/>
        <v>1124</v>
      </c>
      <c r="E49" s="47">
        <v>1240</v>
      </c>
      <c r="F49" s="49">
        <f t="shared" si="1"/>
        <v>37400</v>
      </c>
    </row>
    <row r="50" spans="1:6" ht="15" customHeight="1">
      <c r="A50" s="47">
        <v>12</v>
      </c>
      <c r="B50" s="47" t="s">
        <v>173</v>
      </c>
      <c r="C50" s="48">
        <v>0.5</v>
      </c>
      <c r="D50" s="48" t="str">
        <f t="shared" si="0"/>
        <v>120.5</v>
      </c>
      <c r="E50" s="47">
        <v>2005</v>
      </c>
      <c r="F50" s="49">
        <v>800</v>
      </c>
    </row>
    <row r="51" spans="1:6" ht="15" customHeight="1">
      <c r="A51" s="47">
        <v>12</v>
      </c>
      <c r="B51" s="47" t="s">
        <v>174</v>
      </c>
      <c r="C51" s="50">
        <v>1</v>
      </c>
      <c r="D51" s="48" t="str">
        <f t="shared" si="0"/>
        <v>121</v>
      </c>
      <c r="E51" s="47">
        <v>2010</v>
      </c>
      <c r="F51" s="49">
        <v>1500</v>
      </c>
    </row>
    <row r="52" spans="1:6" ht="15" customHeight="1">
      <c r="A52" s="47">
        <v>12</v>
      </c>
      <c r="B52" s="47" t="s">
        <v>175</v>
      </c>
      <c r="C52" s="48">
        <v>1.5</v>
      </c>
      <c r="D52" s="48" t="str">
        <f t="shared" si="0"/>
        <v>121.5</v>
      </c>
      <c r="E52" s="47">
        <v>2015</v>
      </c>
      <c r="F52" s="49">
        <v>2300</v>
      </c>
    </row>
    <row r="53" spans="1:6" ht="15" customHeight="1">
      <c r="A53" s="47">
        <v>12</v>
      </c>
      <c r="B53" s="47" t="s">
        <v>176</v>
      </c>
      <c r="C53" s="50">
        <v>2</v>
      </c>
      <c r="D53" s="48" t="str">
        <f t="shared" si="0"/>
        <v>122</v>
      </c>
      <c r="E53" s="47">
        <v>2020</v>
      </c>
      <c r="F53" s="49">
        <v>3000</v>
      </c>
    </row>
    <row r="54" spans="1:6" ht="15" customHeight="1">
      <c r="A54" s="47">
        <v>12</v>
      </c>
      <c r="B54" s="47" t="s">
        <v>177</v>
      </c>
      <c r="C54" s="48">
        <v>2.5</v>
      </c>
      <c r="D54" s="48" t="str">
        <f t="shared" si="0"/>
        <v>122.5</v>
      </c>
      <c r="E54" s="47">
        <v>2025</v>
      </c>
      <c r="F54" s="49">
        <v>3700</v>
      </c>
    </row>
    <row r="55" spans="1:6" ht="15" customHeight="1">
      <c r="A55" s="47">
        <v>12</v>
      </c>
      <c r="B55" s="47" t="s">
        <v>178</v>
      </c>
      <c r="C55" s="50">
        <v>3</v>
      </c>
      <c r="D55" s="48" t="str">
        <f t="shared" si="0"/>
        <v>123</v>
      </c>
      <c r="E55" s="47">
        <v>2030</v>
      </c>
      <c r="F55" s="49">
        <v>4400</v>
      </c>
    </row>
    <row r="56" spans="1:6" ht="15" customHeight="1">
      <c r="A56" s="47">
        <v>12</v>
      </c>
      <c r="B56" s="47" t="s">
        <v>179</v>
      </c>
      <c r="C56" s="48">
        <v>3.5</v>
      </c>
      <c r="D56" s="48" t="str">
        <f t="shared" si="0"/>
        <v>123.5</v>
      </c>
      <c r="E56" s="47">
        <v>2035</v>
      </c>
      <c r="F56" s="49">
        <v>5100</v>
      </c>
    </row>
    <row r="57" spans="1:6" ht="15" customHeight="1">
      <c r="A57" s="47">
        <v>12</v>
      </c>
      <c r="B57" s="47" t="s">
        <v>180</v>
      </c>
      <c r="C57" s="50">
        <v>4</v>
      </c>
      <c r="D57" s="48" t="str">
        <f t="shared" si="0"/>
        <v>124</v>
      </c>
      <c r="E57" s="47">
        <v>2040</v>
      </c>
      <c r="F57" s="49">
        <f>F56+700</f>
        <v>5800</v>
      </c>
    </row>
    <row r="58" spans="1:6" ht="15" customHeight="1">
      <c r="A58" s="47">
        <v>12</v>
      </c>
      <c r="B58" s="47" t="s">
        <v>181</v>
      </c>
      <c r="C58" s="48">
        <v>4.5</v>
      </c>
      <c r="D58" s="48" t="str">
        <f t="shared" si="0"/>
        <v>124.5</v>
      </c>
      <c r="E58" s="47">
        <v>2045</v>
      </c>
      <c r="F58" s="49">
        <f t="shared" ref="F58:F87" si="2">F57+700</f>
        <v>6500</v>
      </c>
    </row>
    <row r="59" spans="1:6" ht="15" customHeight="1">
      <c r="A59" s="47">
        <v>12</v>
      </c>
      <c r="B59" s="47" t="s">
        <v>182</v>
      </c>
      <c r="C59" s="50">
        <v>5</v>
      </c>
      <c r="D59" s="48" t="str">
        <f t="shared" si="0"/>
        <v>125</v>
      </c>
      <c r="E59" s="47">
        <v>2050</v>
      </c>
      <c r="F59" s="49">
        <f t="shared" si="2"/>
        <v>7200</v>
      </c>
    </row>
    <row r="60" spans="1:6" ht="15" customHeight="1">
      <c r="A60" s="47">
        <v>12</v>
      </c>
      <c r="B60" s="47" t="s">
        <v>183</v>
      </c>
      <c r="C60" s="48">
        <v>5.5</v>
      </c>
      <c r="D60" s="48" t="str">
        <f t="shared" si="0"/>
        <v>125.5</v>
      </c>
      <c r="E60" s="47">
        <v>2055</v>
      </c>
      <c r="F60" s="49">
        <f t="shared" si="2"/>
        <v>7900</v>
      </c>
    </row>
    <row r="61" spans="1:6" ht="15" customHeight="1">
      <c r="A61" s="47">
        <v>12</v>
      </c>
      <c r="B61" s="47" t="s">
        <v>184</v>
      </c>
      <c r="C61" s="50">
        <v>6</v>
      </c>
      <c r="D61" s="48" t="str">
        <f t="shared" si="0"/>
        <v>126</v>
      </c>
      <c r="E61" s="47">
        <v>2060</v>
      </c>
      <c r="F61" s="49">
        <f t="shared" si="2"/>
        <v>8600</v>
      </c>
    </row>
    <row r="62" spans="1:6" ht="15" customHeight="1">
      <c r="A62" s="47">
        <v>12</v>
      </c>
      <c r="B62" s="47" t="s">
        <v>184</v>
      </c>
      <c r="C62" s="48">
        <v>6.5</v>
      </c>
      <c r="D62" s="48" t="str">
        <f t="shared" si="0"/>
        <v>126.5</v>
      </c>
      <c r="E62" s="47">
        <v>2065</v>
      </c>
      <c r="F62" s="49">
        <f t="shared" si="2"/>
        <v>9300</v>
      </c>
    </row>
    <row r="63" spans="1:6" ht="15" customHeight="1">
      <c r="A63" s="47">
        <v>12</v>
      </c>
      <c r="B63" s="47" t="s">
        <v>185</v>
      </c>
      <c r="C63" s="50">
        <v>7</v>
      </c>
      <c r="D63" s="48" t="str">
        <f t="shared" si="0"/>
        <v>127</v>
      </c>
      <c r="E63" s="47">
        <v>2070</v>
      </c>
      <c r="F63" s="49">
        <f t="shared" si="2"/>
        <v>10000</v>
      </c>
    </row>
    <row r="64" spans="1:6" ht="15" customHeight="1">
      <c r="A64" s="47">
        <v>12</v>
      </c>
      <c r="B64" s="47" t="s">
        <v>186</v>
      </c>
      <c r="C64" s="48">
        <v>7.5</v>
      </c>
      <c r="D64" s="48" t="str">
        <f t="shared" si="0"/>
        <v>127.5</v>
      </c>
      <c r="E64" s="47">
        <v>2075</v>
      </c>
      <c r="F64" s="49">
        <f t="shared" si="2"/>
        <v>10700</v>
      </c>
    </row>
    <row r="65" spans="1:6" ht="15" customHeight="1">
      <c r="A65" s="47">
        <v>12</v>
      </c>
      <c r="B65" s="47" t="s">
        <v>187</v>
      </c>
      <c r="C65" s="50">
        <v>8</v>
      </c>
      <c r="D65" s="48" t="str">
        <f t="shared" si="0"/>
        <v>128</v>
      </c>
      <c r="E65" s="47">
        <v>2080</v>
      </c>
      <c r="F65" s="49">
        <f t="shared" si="2"/>
        <v>11400</v>
      </c>
    </row>
    <row r="66" spans="1:6" ht="15" customHeight="1">
      <c r="A66" s="47">
        <v>12</v>
      </c>
      <c r="B66" s="47" t="s">
        <v>188</v>
      </c>
      <c r="C66" s="48">
        <v>8.5</v>
      </c>
      <c r="D66" s="48" t="str">
        <f t="shared" si="0"/>
        <v>128.5</v>
      </c>
      <c r="E66" s="47">
        <v>2085</v>
      </c>
      <c r="F66" s="49">
        <f t="shared" si="2"/>
        <v>12100</v>
      </c>
    </row>
    <row r="67" spans="1:6" ht="15" customHeight="1">
      <c r="A67" s="47">
        <v>12</v>
      </c>
      <c r="B67" s="47" t="s">
        <v>189</v>
      </c>
      <c r="C67" s="50">
        <v>9</v>
      </c>
      <c r="D67" s="48" t="str">
        <f t="shared" ref="D67:D130" si="3">A67&amp;C67</f>
        <v>129</v>
      </c>
      <c r="E67" s="47">
        <v>2090</v>
      </c>
      <c r="F67" s="49">
        <f t="shared" si="2"/>
        <v>12800</v>
      </c>
    </row>
    <row r="68" spans="1:6" ht="15" customHeight="1">
      <c r="A68" s="47">
        <v>12</v>
      </c>
      <c r="B68" s="47" t="s">
        <v>190</v>
      </c>
      <c r="C68" s="48">
        <v>9.5</v>
      </c>
      <c r="D68" s="48" t="str">
        <f t="shared" si="3"/>
        <v>129.5</v>
      </c>
      <c r="E68" s="47">
        <v>2095</v>
      </c>
      <c r="F68" s="49">
        <f t="shared" si="2"/>
        <v>13500</v>
      </c>
    </row>
    <row r="69" spans="1:6" ht="15" customHeight="1">
      <c r="A69" s="47">
        <v>12</v>
      </c>
      <c r="B69" s="47" t="s">
        <v>191</v>
      </c>
      <c r="C69" s="50">
        <v>10</v>
      </c>
      <c r="D69" s="48" t="str">
        <f t="shared" si="3"/>
        <v>1210</v>
      </c>
      <c r="E69" s="47">
        <v>2100</v>
      </c>
      <c r="F69" s="49">
        <f t="shared" si="2"/>
        <v>14200</v>
      </c>
    </row>
    <row r="70" spans="1:6" ht="15" customHeight="1">
      <c r="A70" s="47">
        <v>12</v>
      </c>
      <c r="B70" s="47" t="s">
        <v>192</v>
      </c>
      <c r="C70" s="48">
        <v>10.5</v>
      </c>
      <c r="D70" s="48" t="str">
        <f t="shared" si="3"/>
        <v>1210.5</v>
      </c>
      <c r="E70" s="47">
        <v>2105</v>
      </c>
      <c r="F70" s="49">
        <f t="shared" si="2"/>
        <v>14900</v>
      </c>
    </row>
    <row r="71" spans="1:6" ht="15" customHeight="1">
      <c r="A71" s="47">
        <v>12</v>
      </c>
      <c r="B71" s="47" t="s">
        <v>193</v>
      </c>
      <c r="C71" s="50">
        <v>11</v>
      </c>
      <c r="D71" s="48" t="str">
        <f t="shared" si="3"/>
        <v>1211</v>
      </c>
      <c r="E71" s="47">
        <v>2110</v>
      </c>
      <c r="F71" s="49">
        <f t="shared" si="2"/>
        <v>15600</v>
      </c>
    </row>
    <row r="72" spans="1:6" ht="15" customHeight="1">
      <c r="A72" s="47">
        <v>12</v>
      </c>
      <c r="B72" s="47" t="s">
        <v>194</v>
      </c>
      <c r="C72" s="48">
        <v>11.5</v>
      </c>
      <c r="D72" s="48" t="str">
        <f t="shared" si="3"/>
        <v>1211.5</v>
      </c>
      <c r="E72" s="47">
        <v>2115</v>
      </c>
      <c r="F72" s="49">
        <f t="shared" si="2"/>
        <v>16300</v>
      </c>
    </row>
    <row r="73" spans="1:6" ht="15" customHeight="1">
      <c r="A73" s="47">
        <v>12</v>
      </c>
      <c r="B73" s="47" t="s">
        <v>195</v>
      </c>
      <c r="C73" s="50">
        <v>12</v>
      </c>
      <c r="D73" s="48" t="str">
        <f t="shared" si="3"/>
        <v>1212</v>
      </c>
      <c r="E73" s="47">
        <v>2120</v>
      </c>
      <c r="F73" s="49">
        <f t="shared" si="2"/>
        <v>17000</v>
      </c>
    </row>
    <row r="74" spans="1:6" ht="15" customHeight="1">
      <c r="A74" s="47">
        <v>12</v>
      </c>
      <c r="B74" s="47" t="s">
        <v>196</v>
      </c>
      <c r="C74" s="48">
        <v>12.5</v>
      </c>
      <c r="D74" s="48" t="str">
        <f t="shared" si="3"/>
        <v>1212.5</v>
      </c>
      <c r="E74" s="47">
        <v>2125</v>
      </c>
      <c r="F74" s="49">
        <f t="shared" si="2"/>
        <v>17700</v>
      </c>
    </row>
    <row r="75" spans="1:6" ht="15" customHeight="1">
      <c r="A75" s="47">
        <v>12</v>
      </c>
      <c r="B75" s="47" t="s">
        <v>197</v>
      </c>
      <c r="C75" s="50">
        <v>13</v>
      </c>
      <c r="D75" s="48" t="str">
        <f t="shared" si="3"/>
        <v>1213</v>
      </c>
      <c r="E75" s="47">
        <v>2130</v>
      </c>
      <c r="F75" s="49">
        <f t="shared" si="2"/>
        <v>18400</v>
      </c>
    </row>
    <row r="76" spans="1:6" ht="15" customHeight="1">
      <c r="A76" s="47">
        <v>12</v>
      </c>
      <c r="B76" s="47" t="s">
        <v>198</v>
      </c>
      <c r="C76" s="48">
        <v>13.5</v>
      </c>
      <c r="D76" s="48" t="str">
        <f t="shared" si="3"/>
        <v>1213.5</v>
      </c>
      <c r="E76" s="47">
        <v>2135</v>
      </c>
      <c r="F76" s="49">
        <f t="shared" si="2"/>
        <v>19100</v>
      </c>
    </row>
    <row r="77" spans="1:6" ht="15" customHeight="1">
      <c r="A77" s="47">
        <v>12</v>
      </c>
      <c r="B77" s="47" t="s">
        <v>199</v>
      </c>
      <c r="C77" s="50">
        <v>14</v>
      </c>
      <c r="D77" s="48" t="str">
        <f t="shared" si="3"/>
        <v>1214</v>
      </c>
      <c r="E77" s="47">
        <v>2140</v>
      </c>
      <c r="F77" s="49">
        <f t="shared" si="2"/>
        <v>19800</v>
      </c>
    </row>
    <row r="78" spans="1:6" ht="15" customHeight="1">
      <c r="A78" s="47">
        <v>12</v>
      </c>
      <c r="B78" s="47" t="s">
        <v>200</v>
      </c>
      <c r="C78" s="48">
        <v>14.5</v>
      </c>
      <c r="D78" s="48" t="str">
        <f t="shared" si="3"/>
        <v>1214.5</v>
      </c>
      <c r="E78" s="47">
        <v>2145</v>
      </c>
      <c r="F78" s="49">
        <f t="shared" si="2"/>
        <v>20500</v>
      </c>
    </row>
    <row r="79" spans="1:6" ht="15" customHeight="1">
      <c r="A79" s="47">
        <v>12</v>
      </c>
      <c r="B79" s="47" t="s">
        <v>201</v>
      </c>
      <c r="C79" s="50">
        <v>15</v>
      </c>
      <c r="D79" s="48" t="str">
        <f t="shared" si="3"/>
        <v>1215</v>
      </c>
      <c r="E79" s="47">
        <v>2150</v>
      </c>
      <c r="F79" s="49">
        <f t="shared" si="2"/>
        <v>21200</v>
      </c>
    </row>
    <row r="80" spans="1:6" ht="15" customHeight="1">
      <c r="A80" s="47">
        <v>12</v>
      </c>
      <c r="B80" s="47" t="s">
        <v>202</v>
      </c>
      <c r="C80" s="48">
        <v>15.5</v>
      </c>
      <c r="D80" s="48" t="str">
        <f t="shared" si="3"/>
        <v>1215.5</v>
      </c>
      <c r="E80" s="47">
        <v>2155</v>
      </c>
      <c r="F80" s="49">
        <f t="shared" si="2"/>
        <v>21900</v>
      </c>
    </row>
    <row r="81" spans="1:6" ht="15" customHeight="1">
      <c r="A81" s="47">
        <v>12</v>
      </c>
      <c r="B81" s="47" t="s">
        <v>203</v>
      </c>
      <c r="C81" s="50">
        <v>16</v>
      </c>
      <c r="D81" s="48" t="str">
        <f t="shared" si="3"/>
        <v>1216</v>
      </c>
      <c r="E81" s="47">
        <v>2160</v>
      </c>
      <c r="F81" s="49">
        <f t="shared" si="2"/>
        <v>22600</v>
      </c>
    </row>
    <row r="82" spans="1:6" ht="15" customHeight="1">
      <c r="A82" s="47">
        <v>12</v>
      </c>
      <c r="B82" s="47" t="s">
        <v>204</v>
      </c>
      <c r="C82" s="48">
        <v>16.5</v>
      </c>
      <c r="D82" s="48" t="str">
        <f t="shared" si="3"/>
        <v>1216.5</v>
      </c>
      <c r="E82" s="47">
        <v>2165</v>
      </c>
      <c r="F82" s="49">
        <f t="shared" si="2"/>
        <v>23300</v>
      </c>
    </row>
    <row r="83" spans="1:6" ht="15" customHeight="1">
      <c r="A83" s="47">
        <v>12</v>
      </c>
      <c r="B83" s="47" t="s">
        <v>205</v>
      </c>
      <c r="C83" s="50">
        <v>17</v>
      </c>
      <c r="D83" s="48" t="str">
        <f t="shared" si="3"/>
        <v>1217</v>
      </c>
      <c r="E83" s="47">
        <v>2170</v>
      </c>
      <c r="F83" s="49">
        <f t="shared" si="2"/>
        <v>24000</v>
      </c>
    </row>
    <row r="84" spans="1:6" ht="15" customHeight="1">
      <c r="A84" s="47">
        <v>12</v>
      </c>
      <c r="B84" s="47" t="s">
        <v>206</v>
      </c>
      <c r="C84" s="48">
        <v>17.5</v>
      </c>
      <c r="D84" s="48" t="str">
        <f t="shared" si="3"/>
        <v>1217.5</v>
      </c>
      <c r="E84" s="47">
        <v>2175</v>
      </c>
      <c r="F84" s="49">
        <f t="shared" si="2"/>
        <v>24700</v>
      </c>
    </row>
    <row r="85" spans="1:6" ht="15" customHeight="1">
      <c r="A85" s="47">
        <v>12</v>
      </c>
      <c r="B85" s="47" t="s">
        <v>207</v>
      </c>
      <c r="C85" s="50">
        <v>18</v>
      </c>
      <c r="D85" s="48" t="str">
        <f t="shared" si="3"/>
        <v>1218</v>
      </c>
      <c r="E85" s="47">
        <v>2180</v>
      </c>
      <c r="F85" s="49">
        <f t="shared" si="2"/>
        <v>25400</v>
      </c>
    </row>
    <row r="86" spans="1:6" ht="15" customHeight="1">
      <c r="A86" s="47">
        <v>12</v>
      </c>
      <c r="B86" s="47" t="s">
        <v>208</v>
      </c>
      <c r="C86" s="48">
        <v>18.5</v>
      </c>
      <c r="D86" s="48" t="str">
        <f t="shared" si="3"/>
        <v>1218.5</v>
      </c>
      <c r="E86" s="47">
        <v>2185</v>
      </c>
      <c r="F86" s="49">
        <f t="shared" si="2"/>
        <v>26100</v>
      </c>
    </row>
    <row r="87" spans="1:6" ht="15" customHeight="1">
      <c r="A87" s="47">
        <v>12</v>
      </c>
      <c r="B87" s="47" t="s">
        <v>209</v>
      </c>
      <c r="C87" s="50">
        <v>19</v>
      </c>
      <c r="D87" s="48" t="str">
        <f t="shared" si="3"/>
        <v>1219</v>
      </c>
      <c r="E87" s="47">
        <v>2190</v>
      </c>
      <c r="F87" s="49">
        <f t="shared" si="2"/>
        <v>26800</v>
      </c>
    </row>
    <row r="88" spans="1:6" ht="15" customHeight="1">
      <c r="A88" s="47">
        <v>12</v>
      </c>
      <c r="B88" s="47" t="s">
        <v>210</v>
      </c>
      <c r="C88" s="48">
        <v>19.5</v>
      </c>
      <c r="D88" s="48" t="str">
        <f t="shared" si="3"/>
        <v>1219.5</v>
      </c>
      <c r="E88" s="47">
        <v>2195</v>
      </c>
      <c r="F88" s="49">
        <f t="shared" ref="F88:F89" si="4">F87+700</f>
        <v>27500</v>
      </c>
    </row>
    <row r="89" spans="1:6" ht="15" customHeight="1">
      <c r="A89" s="47">
        <v>12</v>
      </c>
      <c r="B89" s="47" t="s">
        <v>211</v>
      </c>
      <c r="C89" s="50">
        <v>20</v>
      </c>
      <c r="D89" s="48" t="str">
        <f t="shared" si="3"/>
        <v>1220</v>
      </c>
      <c r="E89" s="47">
        <v>2200</v>
      </c>
      <c r="F89" s="49">
        <f t="shared" si="4"/>
        <v>28200</v>
      </c>
    </row>
    <row r="90" spans="1:6" ht="15" customHeight="1">
      <c r="A90" s="47">
        <v>12</v>
      </c>
      <c r="B90" s="47" t="s">
        <v>212</v>
      </c>
      <c r="C90" s="48">
        <v>20.5</v>
      </c>
      <c r="D90" s="48" t="str">
        <f t="shared" si="3"/>
        <v>1220.5</v>
      </c>
      <c r="E90" s="47">
        <v>2205</v>
      </c>
      <c r="F90" s="49">
        <f t="shared" ref="F90:F97" si="5">F89+700</f>
        <v>28900</v>
      </c>
    </row>
    <row r="91" spans="1:6" ht="15" customHeight="1">
      <c r="A91" s="47">
        <v>12</v>
      </c>
      <c r="B91" s="47" t="s">
        <v>213</v>
      </c>
      <c r="C91" s="50">
        <v>21</v>
      </c>
      <c r="D91" s="48" t="str">
        <f t="shared" si="3"/>
        <v>1221</v>
      </c>
      <c r="E91" s="47">
        <v>2210</v>
      </c>
      <c r="F91" s="49">
        <f t="shared" si="5"/>
        <v>29600</v>
      </c>
    </row>
    <row r="92" spans="1:6" ht="15" customHeight="1">
      <c r="A92" s="47">
        <v>12</v>
      </c>
      <c r="B92" s="47" t="s">
        <v>214</v>
      </c>
      <c r="C92" s="48">
        <v>21.5</v>
      </c>
      <c r="D92" s="48" t="str">
        <f t="shared" si="3"/>
        <v>1221.5</v>
      </c>
      <c r="E92" s="47">
        <v>2215</v>
      </c>
      <c r="F92" s="49">
        <f t="shared" si="5"/>
        <v>30300</v>
      </c>
    </row>
    <row r="93" spans="1:6" ht="15" customHeight="1">
      <c r="A93" s="47">
        <v>12</v>
      </c>
      <c r="B93" s="47" t="s">
        <v>215</v>
      </c>
      <c r="C93" s="50">
        <v>22</v>
      </c>
      <c r="D93" s="48" t="str">
        <f t="shared" si="3"/>
        <v>1222</v>
      </c>
      <c r="E93" s="47">
        <v>2220</v>
      </c>
      <c r="F93" s="49">
        <f t="shared" si="5"/>
        <v>31000</v>
      </c>
    </row>
    <row r="94" spans="1:6" ht="15" customHeight="1">
      <c r="A94" s="47">
        <v>12</v>
      </c>
      <c r="B94" s="47" t="s">
        <v>216</v>
      </c>
      <c r="C94" s="48">
        <v>22.5</v>
      </c>
      <c r="D94" s="48" t="str">
        <f t="shared" si="3"/>
        <v>1222.5</v>
      </c>
      <c r="E94" s="47">
        <v>2225</v>
      </c>
      <c r="F94" s="49">
        <f t="shared" si="5"/>
        <v>31700</v>
      </c>
    </row>
    <row r="95" spans="1:6" ht="15" customHeight="1">
      <c r="A95" s="47">
        <v>12</v>
      </c>
      <c r="B95" s="47" t="s">
        <v>217</v>
      </c>
      <c r="C95" s="50">
        <v>23</v>
      </c>
      <c r="D95" s="48" t="str">
        <f t="shared" si="3"/>
        <v>1223</v>
      </c>
      <c r="E95" s="47">
        <v>2230</v>
      </c>
      <c r="F95" s="49">
        <f t="shared" si="5"/>
        <v>32400</v>
      </c>
    </row>
    <row r="96" spans="1:6" ht="15" customHeight="1">
      <c r="A96" s="47">
        <v>12</v>
      </c>
      <c r="B96" s="47" t="s">
        <v>218</v>
      </c>
      <c r="C96" s="48">
        <v>23.5</v>
      </c>
      <c r="D96" s="48" t="str">
        <f t="shared" si="3"/>
        <v>1223.5</v>
      </c>
      <c r="E96" s="47">
        <v>2235</v>
      </c>
      <c r="F96" s="49">
        <f t="shared" si="5"/>
        <v>33100</v>
      </c>
    </row>
    <row r="97" spans="1:6" ht="15" customHeight="1">
      <c r="A97" s="47">
        <v>12</v>
      </c>
      <c r="B97" s="47" t="s">
        <v>219</v>
      </c>
      <c r="C97" s="50">
        <v>24</v>
      </c>
      <c r="D97" s="48" t="str">
        <f t="shared" si="3"/>
        <v>1224</v>
      </c>
      <c r="E97" s="47">
        <v>2240</v>
      </c>
      <c r="F97" s="49">
        <f t="shared" si="5"/>
        <v>33800</v>
      </c>
    </row>
    <row r="98" spans="1:6" ht="15" customHeight="1">
      <c r="A98" s="47">
        <v>20</v>
      </c>
      <c r="B98" s="47" t="s">
        <v>220</v>
      </c>
      <c r="C98" s="48">
        <v>0.5</v>
      </c>
      <c r="D98" s="48" t="str">
        <f>A98&amp;C98</f>
        <v>200.5</v>
      </c>
      <c r="E98" s="47">
        <v>3001</v>
      </c>
      <c r="F98" s="49">
        <v>540</v>
      </c>
    </row>
    <row r="99" spans="1:6" ht="15" customHeight="1">
      <c r="A99" s="47">
        <v>30</v>
      </c>
      <c r="B99" s="47" t="s">
        <v>221</v>
      </c>
      <c r="C99" s="50">
        <v>0.5</v>
      </c>
      <c r="D99" s="48" t="str">
        <f t="shared" si="3"/>
        <v>300.5</v>
      </c>
      <c r="E99" s="47">
        <v>4001</v>
      </c>
      <c r="F99" s="49">
        <v>800</v>
      </c>
    </row>
    <row r="100" spans="1:6" ht="15" customHeight="1">
      <c r="A100" s="47">
        <v>30</v>
      </c>
      <c r="B100" s="47" t="s">
        <v>222</v>
      </c>
      <c r="C100" s="50">
        <v>1</v>
      </c>
      <c r="D100" s="48" t="str">
        <f t="shared" si="3"/>
        <v>301</v>
      </c>
      <c r="E100" s="47">
        <v>4002</v>
      </c>
      <c r="F100" s="49">
        <f>F99+800</f>
        <v>1600</v>
      </c>
    </row>
    <row r="101" spans="1:6" ht="15" customHeight="1">
      <c r="A101" s="47">
        <v>30</v>
      </c>
      <c r="B101" s="47" t="s">
        <v>223</v>
      </c>
      <c r="C101" s="50">
        <v>1.5</v>
      </c>
      <c r="D101" s="48" t="str">
        <f t="shared" si="3"/>
        <v>301.5</v>
      </c>
      <c r="E101" s="47">
        <v>4003</v>
      </c>
      <c r="F101" s="49">
        <f t="shared" ref="F101:F146" si="6">F100+800</f>
        <v>2400</v>
      </c>
    </row>
    <row r="102" spans="1:6" ht="15" customHeight="1">
      <c r="A102" s="47">
        <v>30</v>
      </c>
      <c r="B102" s="47" t="s">
        <v>224</v>
      </c>
      <c r="C102" s="50">
        <v>2</v>
      </c>
      <c r="D102" s="48" t="str">
        <f t="shared" si="3"/>
        <v>302</v>
      </c>
      <c r="E102" s="47">
        <v>4004</v>
      </c>
      <c r="F102" s="49">
        <f t="shared" si="6"/>
        <v>3200</v>
      </c>
    </row>
    <row r="103" spans="1:6" ht="15" customHeight="1">
      <c r="A103" s="47">
        <v>30</v>
      </c>
      <c r="B103" s="47" t="s">
        <v>225</v>
      </c>
      <c r="C103" s="50">
        <v>2.5</v>
      </c>
      <c r="D103" s="48" t="str">
        <f t="shared" si="3"/>
        <v>302.5</v>
      </c>
      <c r="E103" s="47">
        <v>4005</v>
      </c>
      <c r="F103" s="49">
        <f t="shared" si="6"/>
        <v>4000</v>
      </c>
    </row>
    <row r="104" spans="1:6" ht="15" customHeight="1">
      <c r="A104" s="47">
        <v>30</v>
      </c>
      <c r="B104" s="47" t="s">
        <v>226</v>
      </c>
      <c r="C104" s="50">
        <v>3</v>
      </c>
      <c r="D104" s="48" t="str">
        <f t="shared" si="3"/>
        <v>303</v>
      </c>
      <c r="E104" s="47">
        <v>4006</v>
      </c>
      <c r="F104" s="49">
        <f t="shared" si="6"/>
        <v>4800</v>
      </c>
    </row>
    <row r="105" spans="1:6" ht="15" customHeight="1">
      <c r="A105" s="47">
        <v>30</v>
      </c>
      <c r="B105" s="47" t="s">
        <v>227</v>
      </c>
      <c r="C105" s="50">
        <v>3.5</v>
      </c>
      <c r="D105" s="48" t="str">
        <f t="shared" si="3"/>
        <v>303.5</v>
      </c>
      <c r="E105" s="47">
        <v>4007</v>
      </c>
      <c r="F105" s="49">
        <f t="shared" si="6"/>
        <v>5600</v>
      </c>
    </row>
    <row r="106" spans="1:6" ht="15" customHeight="1">
      <c r="A106" s="47">
        <v>30</v>
      </c>
      <c r="B106" s="47" t="s">
        <v>228</v>
      </c>
      <c r="C106" s="50">
        <v>4</v>
      </c>
      <c r="D106" s="48" t="str">
        <f t="shared" si="3"/>
        <v>304</v>
      </c>
      <c r="E106" s="47">
        <v>4008</v>
      </c>
      <c r="F106" s="49">
        <f t="shared" si="6"/>
        <v>6400</v>
      </c>
    </row>
    <row r="107" spans="1:6" ht="15" customHeight="1">
      <c r="A107" s="47">
        <v>30</v>
      </c>
      <c r="B107" s="47" t="s">
        <v>229</v>
      </c>
      <c r="C107" s="50">
        <v>4.5</v>
      </c>
      <c r="D107" s="48" t="str">
        <f t="shared" si="3"/>
        <v>304.5</v>
      </c>
      <c r="E107" s="47">
        <v>4009</v>
      </c>
      <c r="F107" s="49">
        <f t="shared" si="6"/>
        <v>7200</v>
      </c>
    </row>
    <row r="108" spans="1:6" ht="15" customHeight="1">
      <c r="A108" s="47">
        <v>30</v>
      </c>
      <c r="B108" s="47" t="s">
        <v>230</v>
      </c>
      <c r="C108" s="50">
        <v>5</v>
      </c>
      <c r="D108" s="48" t="str">
        <f t="shared" si="3"/>
        <v>305</v>
      </c>
      <c r="E108" s="47">
        <v>4010</v>
      </c>
      <c r="F108" s="49">
        <f t="shared" si="6"/>
        <v>8000</v>
      </c>
    </row>
    <row r="109" spans="1:6" ht="15" customHeight="1">
      <c r="A109" s="47">
        <v>30</v>
      </c>
      <c r="B109" s="47" t="s">
        <v>231</v>
      </c>
      <c r="C109" s="50">
        <v>5.5</v>
      </c>
      <c r="D109" s="48" t="str">
        <f t="shared" si="3"/>
        <v>305.5</v>
      </c>
      <c r="E109" s="47">
        <v>4011</v>
      </c>
      <c r="F109" s="49">
        <f t="shared" si="6"/>
        <v>8800</v>
      </c>
    </row>
    <row r="110" spans="1:6" ht="15" customHeight="1">
      <c r="A110" s="47">
        <v>30</v>
      </c>
      <c r="B110" s="47" t="s">
        <v>232</v>
      </c>
      <c r="C110" s="50">
        <v>6</v>
      </c>
      <c r="D110" s="48" t="str">
        <f t="shared" si="3"/>
        <v>306</v>
      </c>
      <c r="E110" s="47">
        <v>4012</v>
      </c>
      <c r="F110" s="49">
        <f t="shared" si="6"/>
        <v>9600</v>
      </c>
    </row>
    <row r="111" spans="1:6" ht="15" customHeight="1">
      <c r="A111" s="47">
        <v>30</v>
      </c>
      <c r="B111" s="47" t="s">
        <v>232</v>
      </c>
      <c r="C111" s="50">
        <v>6.5</v>
      </c>
      <c r="D111" s="48" t="str">
        <f t="shared" si="3"/>
        <v>306.5</v>
      </c>
      <c r="E111" s="47">
        <v>4013</v>
      </c>
      <c r="F111" s="49">
        <f t="shared" si="6"/>
        <v>10400</v>
      </c>
    </row>
    <row r="112" spans="1:6" ht="15" customHeight="1">
      <c r="A112" s="47">
        <v>30</v>
      </c>
      <c r="B112" s="47" t="s">
        <v>233</v>
      </c>
      <c r="C112" s="50">
        <v>7</v>
      </c>
      <c r="D112" s="48" t="str">
        <f t="shared" si="3"/>
        <v>307</v>
      </c>
      <c r="E112" s="47">
        <v>4014</v>
      </c>
      <c r="F112" s="49">
        <f t="shared" si="6"/>
        <v>11200</v>
      </c>
    </row>
    <row r="113" spans="1:6" ht="15" customHeight="1">
      <c r="A113" s="47">
        <v>30</v>
      </c>
      <c r="B113" s="47" t="s">
        <v>234</v>
      </c>
      <c r="C113" s="50">
        <v>7.5</v>
      </c>
      <c r="D113" s="48" t="str">
        <f t="shared" si="3"/>
        <v>307.5</v>
      </c>
      <c r="E113" s="47">
        <v>4015</v>
      </c>
      <c r="F113" s="49">
        <f t="shared" si="6"/>
        <v>12000</v>
      </c>
    </row>
    <row r="114" spans="1:6" ht="15" customHeight="1">
      <c r="A114" s="47">
        <v>30</v>
      </c>
      <c r="B114" s="47" t="s">
        <v>235</v>
      </c>
      <c r="C114" s="50">
        <v>8</v>
      </c>
      <c r="D114" s="48" t="str">
        <f t="shared" si="3"/>
        <v>308</v>
      </c>
      <c r="E114" s="47">
        <v>4016</v>
      </c>
      <c r="F114" s="49">
        <f t="shared" si="6"/>
        <v>12800</v>
      </c>
    </row>
    <row r="115" spans="1:6" ht="15" customHeight="1">
      <c r="A115" s="47">
        <v>30</v>
      </c>
      <c r="B115" s="47" t="s">
        <v>236</v>
      </c>
      <c r="C115" s="50">
        <v>8.5</v>
      </c>
      <c r="D115" s="48" t="str">
        <f t="shared" si="3"/>
        <v>308.5</v>
      </c>
      <c r="E115" s="47">
        <v>4017</v>
      </c>
      <c r="F115" s="49">
        <f t="shared" si="6"/>
        <v>13600</v>
      </c>
    </row>
    <row r="116" spans="1:6" ht="15" customHeight="1">
      <c r="A116" s="47">
        <v>30</v>
      </c>
      <c r="B116" s="47" t="s">
        <v>237</v>
      </c>
      <c r="C116" s="50">
        <v>9</v>
      </c>
      <c r="D116" s="48" t="str">
        <f t="shared" si="3"/>
        <v>309</v>
      </c>
      <c r="E116" s="47">
        <v>4018</v>
      </c>
      <c r="F116" s="49">
        <f t="shared" si="6"/>
        <v>14400</v>
      </c>
    </row>
    <row r="117" spans="1:6" ht="15" customHeight="1">
      <c r="A117" s="47">
        <v>30</v>
      </c>
      <c r="B117" s="47" t="s">
        <v>238</v>
      </c>
      <c r="C117" s="50">
        <v>9.5</v>
      </c>
      <c r="D117" s="48" t="str">
        <f t="shared" si="3"/>
        <v>309.5</v>
      </c>
      <c r="E117" s="47">
        <v>4019</v>
      </c>
      <c r="F117" s="49">
        <f t="shared" si="6"/>
        <v>15200</v>
      </c>
    </row>
    <row r="118" spans="1:6" ht="15" customHeight="1">
      <c r="A118" s="47">
        <v>30</v>
      </c>
      <c r="B118" s="47" t="s">
        <v>239</v>
      </c>
      <c r="C118" s="50">
        <v>10</v>
      </c>
      <c r="D118" s="48" t="str">
        <f t="shared" si="3"/>
        <v>3010</v>
      </c>
      <c r="E118" s="47">
        <v>4020</v>
      </c>
      <c r="F118" s="49">
        <f t="shared" si="6"/>
        <v>16000</v>
      </c>
    </row>
    <row r="119" spans="1:6" ht="15" customHeight="1">
      <c r="A119" s="47">
        <v>30</v>
      </c>
      <c r="B119" s="47" t="s">
        <v>240</v>
      </c>
      <c r="C119" s="50">
        <v>10.5</v>
      </c>
      <c r="D119" s="48" t="str">
        <f t="shared" si="3"/>
        <v>3010.5</v>
      </c>
      <c r="E119" s="47">
        <v>4021</v>
      </c>
      <c r="F119" s="49">
        <f t="shared" si="6"/>
        <v>16800</v>
      </c>
    </row>
    <row r="120" spans="1:6" ht="15" customHeight="1">
      <c r="A120" s="47">
        <v>30</v>
      </c>
      <c r="B120" s="47" t="s">
        <v>241</v>
      </c>
      <c r="C120" s="50">
        <v>11</v>
      </c>
      <c r="D120" s="48" t="str">
        <f t="shared" si="3"/>
        <v>3011</v>
      </c>
      <c r="E120" s="47">
        <v>4022</v>
      </c>
      <c r="F120" s="49">
        <f t="shared" si="6"/>
        <v>17600</v>
      </c>
    </row>
    <row r="121" spans="1:6" ht="15" customHeight="1">
      <c r="A121" s="47">
        <v>30</v>
      </c>
      <c r="B121" s="47" t="s">
        <v>242</v>
      </c>
      <c r="C121" s="50">
        <v>11.5</v>
      </c>
      <c r="D121" s="48" t="str">
        <f t="shared" si="3"/>
        <v>3011.5</v>
      </c>
      <c r="E121" s="47">
        <v>4023</v>
      </c>
      <c r="F121" s="49">
        <f t="shared" si="6"/>
        <v>18400</v>
      </c>
    </row>
    <row r="122" spans="1:6" ht="15" customHeight="1">
      <c r="A122" s="47">
        <v>30</v>
      </c>
      <c r="B122" s="47" t="s">
        <v>243</v>
      </c>
      <c r="C122" s="50">
        <v>12</v>
      </c>
      <c r="D122" s="48" t="str">
        <f t="shared" si="3"/>
        <v>3012</v>
      </c>
      <c r="E122" s="47">
        <v>4024</v>
      </c>
      <c r="F122" s="49">
        <f t="shared" si="6"/>
        <v>19200</v>
      </c>
    </row>
    <row r="123" spans="1:6" ht="15" customHeight="1">
      <c r="A123" s="47">
        <v>30</v>
      </c>
      <c r="B123" s="47" t="s">
        <v>244</v>
      </c>
      <c r="C123" s="50">
        <v>12.5</v>
      </c>
      <c r="D123" s="48" t="str">
        <f t="shared" si="3"/>
        <v>3012.5</v>
      </c>
      <c r="E123" s="47">
        <v>4025</v>
      </c>
      <c r="F123" s="49">
        <f t="shared" si="6"/>
        <v>20000</v>
      </c>
    </row>
    <row r="124" spans="1:6" ht="15" customHeight="1">
      <c r="A124" s="47">
        <v>30</v>
      </c>
      <c r="B124" s="47" t="s">
        <v>245</v>
      </c>
      <c r="C124" s="50">
        <v>13</v>
      </c>
      <c r="D124" s="48" t="str">
        <f t="shared" si="3"/>
        <v>3013</v>
      </c>
      <c r="E124" s="47">
        <v>4026</v>
      </c>
      <c r="F124" s="49">
        <f t="shared" si="6"/>
        <v>20800</v>
      </c>
    </row>
    <row r="125" spans="1:6" ht="15" customHeight="1">
      <c r="A125" s="47">
        <v>30</v>
      </c>
      <c r="B125" s="47" t="s">
        <v>246</v>
      </c>
      <c r="C125" s="50">
        <v>13.5</v>
      </c>
      <c r="D125" s="48" t="str">
        <f t="shared" si="3"/>
        <v>3013.5</v>
      </c>
      <c r="E125" s="47">
        <v>4027</v>
      </c>
      <c r="F125" s="49">
        <f t="shared" si="6"/>
        <v>21600</v>
      </c>
    </row>
    <row r="126" spans="1:6" ht="15" customHeight="1">
      <c r="A126" s="47">
        <v>30</v>
      </c>
      <c r="B126" s="47" t="s">
        <v>247</v>
      </c>
      <c r="C126" s="50">
        <v>14</v>
      </c>
      <c r="D126" s="48" t="str">
        <f t="shared" si="3"/>
        <v>3014</v>
      </c>
      <c r="E126" s="47">
        <v>4028</v>
      </c>
      <c r="F126" s="49">
        <f t="shared" si="6"/>
        <v>22400</v>
      </c>
    </row>
    <row r="127" spans="1:6" ht="15" customHeight="1">
      <c r="A127" s="47">
        <v>30</v>
      </c>
      <c r="B127" s="47" t="s">
        <v>248</v>
      </c>
      <c r="C127" s="50">
        <v>14.5</v>
      </c>
      <c r="D127" s="48" t="str">
        <f t="shared" si="3"/>
        <v>3014.5</v>
      </c>
      <c r="E127" s="47">
        <v>4029</v>
      </c>
      <c r="F127" s="49">
        <f t="shared" si="6"/>
        <v>23200</v>
      </c>
    </row>
    <row r="128" spans="1:6" ht="15" customHeight="1">
      <c r="A128" s="47">
        <v>30</v>
      </c>
      <c r="B128" s="47" t="s">
        <v>249</v>
      </c>
      <c r="C128" s="50">
        <v>15</v>
      </c>
      <c r="D128" s="48" t="str">
        <f t="shared" si="3"/>
        <v>3015</v>
      </c>
      <c r="E128" s="47">
        <v>4030</v>
      </c>
      <c r="F128" s="49">
        <f t="shared" si="6"/>
        <v>24000</v>
      </c>
    </row>
    <row r="129" spans="1:6" ht="15" customHeight="1">
      <c r="A129" s="47">
        <v>30</v>
      </c>
      <c r="B129" s="47" t="s">
        <v>250</v>
      </c>
      <c r="C129" s="50">
        <v>15.5</v>
      </c>
      <c r="D129" s="48" t="str">
        <f t="shared" si="3"/>
        <v>3015.5</v>
      </c>
      <c r="E129" s="47">
        <v>4031</v>
      </c>
      <c r="F129" s="49">
        <f t="shared" si="6"/>
        <v>24800</v>
      </c>
    </row>
    <row r="130" spans="1:6" ht="15" customHeight="1">
      <c r="A130" s="47">
        <v>30</v>
      </c>
      <c r="B130" s="47" t="s">
        <v>251</v>
      </c>
      <c r="C130" s="50">
        <v>16</v>
      </c>
      <c r="D130" s="48" t="str">
        <f t="shared" si="3"/>
        <v>3016</v>
      </c>
      <c r="E130" s="47">
        <v>4032</v>
      </c>
      <c r="F130" s="49">
        <f t="shared" si="6"/>
        <v>25600</v>
      </c>
    </row>
    <row r="131" spans="1:6" ht="15" customHeight="1">
      <c r="A131" s="47">
        <v>30</v>
      </c>
      <c r="B131" s="47" t="s">
        <v>252</v>
      </c>
      <c r="C131" s="50">
        <v>16.5</v>
      </c>
      <c r="D131" s="48" t="str">
        <f t="shared" ref="D131:D146" si="7">A131&amp;C131</f>
        <v>3016.5</v>
      </c>
      <c r="E131" s="47">
        <v>4033</v>
      </c>
      <c r="F131" s="49">
        <f t="shared" si="6"/>
        <v>26400</v>
      </c>
    </row>
    <row r="132" spans="1:6" ht="15" customHeight="1">
      <c r="A132" s="47">
        <v>30</v>
      </c>
      <c r="B132" s="47" t="s">
        <v>253</v>
      </c>
      <c r="C132" s="50">
        <v>17</v>
      </c>
      <c r="D132" s="48" t="str">
        <f t="shared" si="7"/>
        <v>3017</v>
      </c>
      <c r="E132" s="47">
        <v>4034</v>
      </c>
      <c r="F132" s="49">
        <f t="shared" si="6"/>
        <v>27200</v>
      </c>
    </row>
    <row r="133" spans="1:6" ht="15" customHeight="1">
      <c r="A133" s="47">
        <v>30</v>
      </c>
      <c r="B133" s="47" t="s">
        <v>254</v>
      </c>
      <c r="C133" s="50">
        <v>17.5</v>
      </c>
      <c r="D133" s="48" t="str">
        <f t="shared" si="7"/>
        <v>3017.5</v>
      </c>
      <c r="E133" s="47">
        <v>4035</v>
      </c>
      <c r="F133" s="49">
        <f t="shared" si="6"/>
        <v>28000</v>
      </c>
    </row>
    <row r="134" spans="1:6" ht="15" customHeight="1">
      <c r="A134" s="47">
        <v>30</v>
      </c>
      <c r="B134" s="47" t="s">
        <v>255</v>
      </c>
      <c r="C134" s="50">
        <v>18</v>
      </c>
      <c r="D134" s="48" t="str">
        <f t="shared" si="7"/>
        <v>3018</v>
      </c>
      <c r="E134" s="47">
        <v>4036</v>
      </c>
      <c r="F134" s="49">
        <f t="shared" si="6"/>
        <v>28800</v>
      </c>
    </row>
    <row r="135" spans="1:6" ht="15" customHeight="1">
      <c r="A135" s="47">
        <v>30</v>
      </c>
      <c r="B135" s="47" t="s">
        <v>256</v>
      </c>
      <c r="C135" s="50">
        <v>18.5</v>
      </c>
      <c r="D135" s="48" t="str">
        <f t="shared" si="7"/>
        <v>3018.5</v>
      </c>
      <c r="E135" s="47">
        <v>4037</v>
      </c>
      <c r="F135" s="49">
        <f t="shared" si="6"/>
        <v>29600</v>
      </c>
    </row>
    <row r="136" spans="1:6" ht="15" customHeight="1">
      <c r="A136" s="47">
        <v>30</v>
      </c>
      <c r="B136" s="47" t="s">
        <v>257</v>
      </c>
      <c r="C136" s="50">
        <v>19</v>
      </c>
      <c r="D136" s="48" t="str">
        <f t="shared" si="7"/>
        <v>3019</v>
      </c>
      <c r="E136" s="47">
        <v>4038</v>
      </c>
      <c r="F136" s="49">
        <f t="shared" si="6"/>
        <v>30400</v>
      </c>
    </row>
    <row r="137" spans="1:6" ht="15" customHeight="1">
      <c r="A137" s="47">
        <v>30</v>
      </c>
      <c r="B137" s="47" t="s">
        <v>258</v>
      </c>
      <c r="C137" s="50">
        <v>19.5</v>
      </c>
      <c r="D137" s="48" t="str">
        <f t="shared" si="7"/>
        <v>3019.5</v>
      </c>
      <c r="E137" s="47">
        <v>4039</v>
      </c>
      <c r="F137" s="49">
        <f t="shared" si="6"/>
        <v>31200</v>
      </c>
    </row>
    <row r="138" spans="1:6" ht="15" customHeight="1">
      <c r="A138" s="47">
        <v>30</v>
      </c>
      <c r="B138" s="47" t="s">
        <v>259</v>
      </c>
      <c r="C138" s="50">
        <v>20</v>
      </c>
      <c r="D138" s="48" t="str">
        <f t="shared" si="7"/>
        <v>3020</v>
      </c>
      <c r="E138" s="47">
        <v>4040</v>
      </c>
      <c r="F138" s="49">
        <f t="shared" si="6"/>
        <v>32000</v>
      </c>
    </row>
    <row r="139" spans="1:6" ht="15" customHeight="1">
      <c r="A139" s="47">
        <v>30</v>
      </c>
      <c r="B139" s="47" t="s">
        <v>260</v>
      </c>
      <c r="C139" s="50">
        <v>20.5</v>
      </c>
      <c r="D139" s="48" t="str">
        <f t="shared" si="7"/>
        <v>3020.5</v>
      </c>
      <c r="E139" s="47">
        <v>4041</v>
      </c>
      <c r="F139" s="49">
        <f t="shared" si="6"/>
        <v>32800</v>
      </c>
    </row>
    <row r="140" spans="1:6" ht="15" customHeight="1">
      <c r="A140" s="47">
        <v>30</v>
      </c>
      <c r="B140" s="47" t="s">
        <v>261</v>
      </c>
      <c r="C140" s="50">
        <v>21</v>
      </c>
      <c r="D140" s="48" t="str">
        <f t="shared" si="7"/>
        <v>3021</v>
      </c>
      <c r="E140" s="47">
        <v>4042</v>
      </c>
      <c r="F140" s="49">
        <f t="shared" si="6"/>
        <v>33600</v>
      </c>
    </row>
    <row r="141" spans="1:6" ht="15" customHeight="1">
      <c r="A141" s="47">
        <v>30</v>
      </c>
      <c r="B141" s="47" t="s">
        <v>262</v>
      </c>
      <c r="C141" s="50">
        <v>21.5</v>
      </c>
      <c r="D141" s="48" t="str">
        <f t="shared" si="7"/>
        <v>3021.5</v>
      </c>
      <c r="E141" s="47">
        <v>4043</v>
      </c>
      <c r="F141" s="49">
        <f t="shared" si="6"/>
        <v>34400</v>
      </c>
    </row>
    <row r="142" spans="1:6" ht="15" customHeight="1">
      <c r="A142" s="47">
        <v>30</v>
      </c>
      <c r="B142" s="47" t="s">
        <v>263</v>
      </c>
      <c r="C142" s="50">
        <v>22</v>
      </c>
      <c r="D142" s="48" t="str">
        <f t="shared" si="7"/>
        <v>3022</v>
      </c>
      <c r="E142" s="47">
        <v>4044</v>
      </c>
      <c r="F142" s="49">
        <f t="shared" si="6"/>
        <v>35200</v>
      </c>
    </row>
    <row r="143" spans="1:6" ht="15" customHeight="1">
      <c r="A143" s="47">
        <v>30</v>
      </c>
      <c r="B143" s="47" t="s">
        <v>264</v>
      </c>
      <c r="C143" s="50">
        <v>22.5</v>
      </c>
      <c r="D143" s="48" t="str">
        <f t="shared" si="7"/>
        <v>3022.5</v>
      </c>
      <c r="E143" s="47">
        <v>4045</v>
      </c>
      <c r="F143" s="49">
        <f t="shared" si="6"/>
        <v>36000</v>
      </c>
    </row>
    <row r="144" spans="1:6" ht="15" customHeight="1">
      <c r="A144" s="47">
        <v>30</v>
      </c>
      <c r="B144" s="47" t="s">
        <v>265</v>
      </c>
      <c r="C144" s="50">
        <v>23</v>
      </c>
      <c r="D144" s="48" t="str">
        <f t="shared" si="7"/>
        <v>3023</v>
      </c>
      <c r="E144" s="47">
        <v>4046</v>
      </c>
      <c r="F144" s="49">
        <f t="shared" si="6"/>
        <v>36800</v>
      </c>
    </row>
    <row r="145" spans="1:6" ht="15" customHeight="1">
      <c r="A145" s="47">
        <v>30</v>
      </c>
      <c r="B145" s="47" t="s">
        <v>266</v>
      </c>
      <c r="C145" s="50">
        <v>23.5</v>
      </c>
      <c r="D145" s="48" t="str">
        <f t="shared" si="7"/>
        <v>3023.5</v>
      </c>
      <c r="E145" s="47">
        <v>4047</v>
      </c>
      <c r="F145" s="49">
        <f t="shared" si="6"/>
        <v>37600</v>
      </c>
    </row>
    <row r="146" spans="1:6" ht="15" customHeight="1">
      <c r="A146" s="47">
        <v>30</v>
      </c>
      <c r="B146" s="47" t="s">
        <v>267</v>
      </c>
      <c r="C146" s="50">
        <v>24</v>
      </c>
      <c r="D146" s="48" t="str">
        <f t="shared" si="7"/>
        <v>3024</v>
      </c>
      <c r="E146" s="47">
        <v>4048</v>
      </c>
      <c r="F146" s="49">
        <f t="shared" si="6"/>
        <v>38400</v>
      </c>
    </row>
  </sheetData>
  <sheetProtection algorithmName="SHA-512" hashValue="4Zwp5IWmZk4AoS0TxRFRxBnlLteiOFtkh/laK5jsa5p/5Y195a9F//es1gT5nCgjsDVzh2G+ILbaulJzVSUxng==" saltValue="NrUAvr4k1IK703N9hiN6zg==" spinCount="100000" sheet="1" objects="1" scenarios="1" selectLockedCell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B12"/>
  <sheetViews>
    <sheetView view="pageBreakPreview" zoomScaleNormal="100" zoomScaleSheetLayoutView="100" workbookViewId="0">
      <selection activeCell="B5" sqref="B5"/>
    </sheetView>
  </sheetViews>
  <sheetFormatPr defaultRowHeight="18.75" customHeight="1"/>
  <cols>
    <col min="1" max="1" width="24.875" style="1" customWidth="1"/>
    <col min="2" max="2" width="62.5" style="1" customWidth="1"/>
    <col min="3" max="16384" width="9" style="1"/>
  </cols>
  <sheetData>
    <row r="1" spans="1:2" ht="36.75" customHeight="1">
      <c r="A1" s="134" t="s">
        <v>299</v>
      </c>
      <c r="B1" s="134"/>
    </row>
    <row r="2" spans="1:2" ht="17.25" customHeight="1">
      <c r="A2" s="2" t="s">
        <v>311</v>
      </c>
    </row>
    <row r="3" spans="1:2" ht="17.25" customHeight="1">
      <c r="A3" s="108" t="s">
        <v>338</v>
      </c>
      <c r="B3" s="109"/>
    </row>
    <row r="4" spans="1:2" ht="17.25" customHeight="1">
      <c r="A4" s="108" t="s">
        <v>329</v>
      </c>
      <c r="B4" s="109"/>
    </row>
    <row r="5" spans="1:2" ht="38.25" customHeight="1">
      <c r="A5" s="4" t="s">
        <v>272</v>
      </c>
      <c r="B5" s="36"/>
    </row>
    <row r="6" spans="1:2" ht="36" customHeight="1">
      <c r="A6" s="4" t="s">
        <v>95</v>
      </c>
      <c r="B6" s="37"/>
    </row>
    <row r="7" spans="1:2" ht="36" customHeight="1">
      <c r="A7" s="5" t="s">
        <v>61</v>
      </c>
      <c r="B7" s="37"/>
    </row>
    <row r="8" spans="1:2" ht="26.25" customHeight="1">
      <c r="A8" s="4" t="s">
        <v>92</v>
      </c>
      <c r="B8" s="112"/>
    </row>
    <row r="9" spans="1:2" ht="26.25" customHeight="1">
      <c r="A9" s="6" t="s">
        <v>93</v>
      </c>
      <c r="B9" s="112"/>
    </row>
    <row r="10" spans="1:2" ht="26.25" customHeight="1">
      <c r="A10" s="5" t="s">
        <v>62</v>
      </c>
      <c r="B10" s="37"/>
    </row>
    <row r="11" spans="1:2" ht="26.25" customHeight="1">
      <c r="A11" s="5" t="s">
        <v>63</v>
      </c>
      <c r="B11" s="37"/>
    </row>
    <row r="12" spans="1:2" ht="26.25" customHeight="1">
      <c r="A12" s="4" t="s">
        <v>273</v>
      </c>
      <c r="B12" s="37"/>
    </row>
  </sheetData>
  <sheetProtection algorithmName="SHA-512" hashValue="lks9LTuY0DSGfW/wZXV7pw0XvF9QVx/YtIHvQR5vaLFvW8utOnXvlSbPc2We8RqvWWUR3nZl1QD2WK7WukFxFQ==" saltValue="1wipAAsepUQ+cwdsipQTag==" spinCount="100000" sheet="1" objects="1" scenarios="1" selectLockedCells="1"/>
  <mergeCells count="1">
    <mergeCell ref="A1:B1"/>
  </mergeCells>
  <phoneticPr fontId="2"/>
  <dataValidations xWindow="422" yWindow="343" count="3">
    <dataValidation imeMode="off" allowBlank="1" showInputMessage="1" showErrorMessage="1" sqref="B12" xr:uid="{00000000-0002-0000-0100-000000000000}"/>
    <dataValidation type="custom" imeMode="off" allowBlank="1" showInputMessage="1" showErrorMessage="1" error="（例）111-1111_x000a_のようにハイフンを入れてご入力ください。" sqref="B6" xr:uid="{00000000-0002-0000-0100-000001000000}">
      <formula1>(MID(B6,4,1)="-")*(LEN(B6)=8)</formula1>
    </dataValidation>
    <dataValidation type="textLength" imeMode="off" operator="equal" allowBlank="1" showInputMessage="1" showErrorMessage="1" error="296010○○○○（10桁）でご入力ください。" sqref="B5" xr:uid="{00000000-0002-0000-0100-000002000000}">
      <formula1>10</formula1>
    </dataValidation>
  </dataValidations>
  <pageMargins left="0.7" right="0.7" top="0.75" bottom="0.75" header="0.3" footer="0.3"/>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A1:AF17"/>
  <sheetViews>
    <sheetView view="pageBreakPreview" zoomScaleNormal="100" zoomScaleSheetLayoutView="100" workbookViewId="0">
      <pane ySplit="7" topLeftCell="A8" activePane="bottomLeft" state="frozen"/>
      <selection pane="bottomLeft" activeCell="G3" sqref="G3:H3"/>
    </sheetView>
  </sheetViews>
  <sheetFormatPr defaultColWidth="5" defaultRowHeight="18.75" customHeight="1"/>
  <cols>
    <col min="1" max="1" width="5" style="12" customWidth="1"/>
    <col min="2" max="2" width="5" style="12"/>
    <col min="3" max="3" width="5" style="17"/>
    <col min="4" max="4" width="5" style="17" customWidth="1"/>
    <col min="5" max="5" width="5" style="17"/>
    <col min="6" max="11" width="5" style="12"/>
    <col min="12" max="13" width="5" style="14"/>
    <col min="14" max="18" width="5" style="12"/>
    <col min="19" max="19" width="5" style="12" customWidth="1"/>
    <col min="20" max="25" width="5" style="12"/>
    <col min="26" max="26" width="5" style="12" customWidth="1"/>
    <col min="27" max="27" width="5" style="12"/>
    <col min="28" max="28" width="16.875" style="12" customWidth="1"/>
    <col min="29" max="29" width="2.25" style="11" customWidth="1"/>
    <col min="30" max="30" width="7" style="35" hidden="1" customWidth="1"/>
    <col min="31" max="32" width="6.875" style="34" hidden="1" customWidth="1"/>
    <col min="33" max="16384" width="5" style="11"/>
  </cols>
  <sheetData>
    <row r="1" spans="1:32" ht="36" customHeight="1">
      <c r="A1" s="156" t="s">
        <v>300</v>
      </c>
      <c r="B1" s="156"/>
      <c r="C1" s="156"/>
      <c r="D1" s="156"/>
      <c r="E1" s="156"/>
      <c r="F1" s="156"/>
      <c r="G1" s="156"/>
      <c r="H1" s="156"/>
      <c r="I1" s="156"/>
      <c r="J1" s="156"/>
      <c r="K1" s="156"/>
      <c r="L1" s="156"/>
      <c r="M1" s="156"/>
      <c r="N1" s="156"/>
      <c r="O1" s="157" t="s">
        <v>303</v>
      </c>
      <c r="P1" s="157"/>
      <c r="Q1" s="157"/>
      <c r="R1" s="157"/>
      <c r="S1" s="157"/>
      <c r="T1" s="157"/>
      <c r="U1" s="157"/>
      <c r="V1" s="157"/>
      <c r="W1" s="157"/>
      <c r="X1" s="157"/>
      <c r="Y1" s="157"/>
      <c r="Z1" s="157"/>
      <c r="AA1" s="157"/>
      <c r="AB1" s="114"/>
    </row>
    <row r="2" spans="1:32" ht="11.25" customHeight="1">
      <c r="B2" s="34"/>
      <c r="C2" s="13"/>
      <c r="D2" s="13"/>
      <c r="E2" s="13"/>
    </row>
    <row r="3" spans="1:32" ht="18" customHeight="1">
      <c r="B3" s="35"/>
      <c r="C3" s="178" t="s">
        <v>64</v>
      </c>
      <c r="D3" s="179"/>
      <c r="E3" s="179"/>
      <c r="F3" s="179"/>
      <c r="G3" s="155"/>
      <c r="H3" s="155"/>
      <c r="I3" s="31" t="s">
        <v>65</v>
      </c>
      <c r="J3" s="110"/>
      <c r="K3" s="16" t="s">
        <v>66</v>
      </c>
      <c r="L3" s="12"/>
      <c r="M3" s="178" t="s">
        <v>35</v>
      </c>
      <c r="N3" s="179"/>
      <c r="O3" s="179"/>
      <c r="P3" s="179"/>
      <c r="Q3" s="155"/>
      <c r="R3" s="155"/>
      <c r="S3" s="15" t="s">
        <v>65</v>
      </c>
      <c r="T3" s="110"/>
      <c r="U3" s="16" t="s">
        <v>66</v>
      </c>
      <c r="X3" s="34"/>
      <c r="Y3" s="34"/>
      <c r="Z3" s="34"/>
      <c r="AA3" s="38"/>
      <c r="AB3" s="38"/>
      <c r="AE3" s="70" t="str">
        <f>IFERROR(DATEVALUE(G3&amp;I3&amp;J3&amp;K3&amp;1&amp;"日"),"")</f>
        <v/>
      </c>
      <c r="AF3" s="70" t="str">
        <f>IFERROR(DATEVALUE(Q3&amp;S3&amp;T3&amp;U3&amp;1&amp;"日"),"")</f>
        <v/>
      </c>
    </row>
    <row r="4" spans="1:32" ht="11.25" customHeight="1"/>
    <row r="5" spans="1:32" s="12" customFormat="1" ht="37.5" customHeight="1">
      <c r="A5" s="158" t="s">
        <v>70</v>
      </c>
      <c r="B5" s="32" t="s">
        <v>91</v>
      </c>
      <c r="C5" s="165" t="s">
        <v>36</v>
      </c>
      <c r="D5" s="166"/>
      <c r="E5" s="167"/>
      <c r="F5" s="160" t="s">
        <v>51</v>
      </c>
      <c r="G5" s="162"/>
      <c r="H5" s="161"/>
      <c r="I5" s="160" t="s">
        <v>52</v>
      </c>
      <c r="J5" s="162"/>
      <c r="K5" s="162"/>
      <c r="L5" s="163" t="s">
        <v>53</v>
      </c>
      <c r="M5" s="164"/>
      <c r="N5" s="8" t="s">
        <v>57</v>
      </c>
      <c r="O5" s="160" t="s">
        <v>54</v>
      </c>
      <c r="P5" s="162"/>
      <c r="Q5" s="162"/>
      <c r="R5" s="161"/>
      <c r="S5" s="160" t="s">
        <v>58</v>
      </c>
      <c r="T5" s="161"/>
      <c r="U5" s="160" t="s">
        <v>89</v>
      </c>
      <c r="V5" s="161"/>
      <c r="W5" s="176" t="s">
        <v>55</v>
      </c>
      <c r="X5" s="176"/>
      <c r="Y5" s="176"/>
      <c r="Z5" s="176" t="s">
        <v>59</v>
      </c>
      <c r="AA5" s="176"/>
      <c r="AB5" s="115" t="s">
        <v>322</v>
      </c>
      <c r="AD5" s="35"/>
      <c r="AE5" s="35"/>
      <c r="AF5" s="35"/>
    </row>
    <row r="6" spans="1:32" ht="39" customHeight="1">
      <c r="A6" s="159"/>
      <c r="B6" s="10" t="s">
        <v>104</v>
      </c>
      <c r="C6" s="173" t="s">
        <v>96</v>
      </c>
      <c r="D6" s="174"/>
      <c r="E6" s="175"/>
      <c r="F6" s="168" t="s">
        <v>270</v>
      </c>
      <c r="G6" s="169"/>
      <c r="H6" s="170"/>
      <c r="I6" s="168" t="s">
        <v>269</v>
      </c>
      <c r="J6" s="169"/>
      <c r="K6" s="169"/>
      <c r="L6" s="171" t="s">
        <v>274</v>
      </c>
      <c r="M6" s="172"/>
      <c r="N6" s="9" t="s">
        <v>268</v>
      </c>
      <c r="O6" s="168" t="s">
        <v>60</v>
      </c>
      <c r="P6" s="169"/>
      <c r="Q6" s="169"/>
      <c r="R6" s="170"/>
      <c r="S6" s="168" t="s">
        <v>69</v>
      </c>
      <c r="T6" s="170"/>
      <c r="U6" s="168" t="s">
        <v>88</v>
      </c>
      <c r="V6" s="170"/>
      <c r="W6" s="177" t="s">
        <v>298</v>
      </c>
      <c r="X6" s="177"/>
      <c r="Y6" s="177"/>
      <c r="Z6" s="177" t="s">
        <v>68</v>
      </c>
      <c r="AA6" s="177"/>
      <c r="AB6" s="116" t="s">
        <v>321</v>
      </c>
    </row>
    <row r="7" spans="1:32" ht="18.75" customHeight="1">
      <c r="A7" s="7" t="s">
        <v>67</v>
      </c>
      <c r="B7" s="33">
        <v>1</v>
      </c>
      <c r="C7" s="147" t="s">
        <v>56</v>
      </c>
      <c r="D7" s="148"/>
      <c r="E7" s="149"/>
      <c r="F7" s="150" t="s">
        <v>97</v>
      </c>
      <c r="G7" s="151"/>
      <c r="H7" s="152"/>
      <c r="I7" s="150" t="s">
        <v>276</v>
      </c>
      <c r="J7" s="151"/>
      <c r="K7" s="151"/>
      <c r="L7" s="153">
        <v>41456</v>
      </c>
      <c r="M7" s="154"/>
      <c r="N7" s="30" t="str">
        <f t="shared" ref="N7:N17" si="0">IFERROR(IF(L7="","",DATEDIF(L7,$AE$3,"Y")),"")</f>
        <v/>
      </c>
      <c r="O7" s="150" t="s">
        <v>79</v>
      </c>
      <c r="P7" s="151"/>
      <c r="Q7" s="151"/>
      <c r="R7" s="152"/>
      <c r="S7" s="182">
        <v>23</v>
      </c>
      <c r="T7" s="183"/>
      <c r="U7" s="184" t="s">
        <v>90</v>
      </c>
      <c r="V7" s="185"/>
      <c r="W7" s="180" t="str">
        <f>IF(U7="10%","課税世帯",IF(U7="0%","非課税世帯",IF(U7="0円","生活保護世帯","")))</f>
        <v>課税世帯</v>
      </c>
      <c r="X7" s="180"/>
      <c r="Y7" s="180"/>
      <c r="Z7" s="181">
        <v>23</v>
      </c>
      <c r="AA7" s="181"/>
      <c r="AB7" s="113"/>
      <c r="AD7" s="71" t="s">
        <v>98</v>
      </c>
    </row>
    <row r="8" spans="1:32" ht="18.75" customHeight="1">
      <c r="A8" s="7">
        <v>1</v>
      </c>
      <c r="B8" s="111"/>
      <c r="C8" s="135"/>
      <c r="D8" s="136"/>
      <c r="E8" s="137"/>
      <c r="F8" s="138"/>
      <c r="G8" s="139"/>
      <c r="H8" s="140"/>
      <c r="I8" s="138"/>
      <c r="J8" s="139"/>
      <c r="K8" s="139"/>
      <c r="L8" s="141"/>
      <c r="M8" s="142"/>
      <c r="N8" s="30" t="str">
        <f t="shared" si="0"/>
        <v/>
      </c>
      <c r="O8" s="138"/>
      <c r="P8" s="139"/>
      <c r="Q8" s="139"/>
      <c r="R8" s="140"/>
      <c r="S8" s="143"/>
      <c r="T8" s="144"/>
      <c r="U8" s="145"/>
      <c r="V8" s="146"/>
      <c r="W8" s="180" t="str">
        <f t="shared" ref="W8" si="1">IF(U8="10%","課税世帯",IF(U8="0%","非課税世帯",IF(U8="0円","生活保護世帯","")))</f>
        <v/>
      </c>
      <c r="X8" s="180"/>
      <c r="Y8" s="180"/>
      <c r="Z8" s="143"/>
      <c r="AA8" s="144"/>
      <c r="AB8" s="117"/>
      <c r="AD8" s="71" t="str">
        <f>IF(B8,ROW(A8),"")</f>
        <v/>
      </c>
    </row>
    <row r="9" spans="1:32" ht="18.75" customHeight="1">
      <c r="A9" s="7">
        <v>2</v>
      </c>
      <c r="B9" s="111"/>
      <c r="C9" s="135"/>
      <c r="D9" s="136"/>
      <c r="E9" s="137"/>
      <c r="F9" s="138"/>
      <c r="G9" s="139"/>
      <c r="H9" s="140"/>
      <c r="I9" s="138"/>
      <c r="J9" s="139"/>
      <c r="K9" s="139"/>
      <c r="L9" s="141"/>
      <c r="M9" s="142"/>
      <c r="N9" s="30" t="str">
        <f t="shared" si="0"/>
        <v/>
      </c>
      <c r="O9" s="138"/>
      <c r="P9" s="139"/>
      <c r="Q9" s="139"/>
      <c r="R9" s="140"/>
      <c r="S9" s="143"/>
      <c r="T9" s="144"/>
      <c r="U9" s="145"/>
      <c r="V9" s="146"/>
      <c r="W9" s="180" t="str">
        <f t="shared" ref="W9:W13" si="2">IF(U9="10%","課税世帯",IF(U9="0%","非課税世帯",IF(U9="0円","生活保護世帯","")))</f>
        <v/>
      </c>
      <c r="X9" s="180"/>
      <c r="Y9" s="180"/>
      <c r="Z9" s="143"/>
      <c r="AA9" s="144"/>
      <c r="AB9" s="117"/>
      <c r="AD9" s="71" t="str">
        <f t="shared" ref="AD9:AD17" si="3">IF(B9,ROW(A9),"")</f>
        <v/>
      </c>
    </row>
    <row r="10" spans="1:32" ht="18.75" customHeight="1">
      <c r="A10" s="7">
        <v>3</v>
      </c>
      <c r="B10" s="111"/>
      <c r="C10" s="135"/>
      <c r="D10" s="136"/>
      <c r="E10" s="137"/>
      <c r="F10" s="138"/>
      <c r="G10" s="139"/>
      <c r="H10" s="140"/>
      <c r="I10" s="138"/>
      <c r="J10" s="139"/>
      <c r="K10" s="139"/>
      <c r="L10" s="141"/>
      <c r="M10" s="142"/>
      <c r="N10" s="30" t="str">
        <f t="shared" si="0"/>
        <v/>
      </c>
      <c r="O10" s="138"/>
      <c r="P10" s="139"/>
      <c r="Q10" s="139"/>
      <c r="R10" s="140"/>
      <c r="S10" s="143"/>
      <c r="T10" s="144"/>
      <c r="U10" s="145"/>
      <c r="V10" s="146"/>
      <c r="W10" s="180" t="str">
        <f t="shared" si="2"/>
        <v/>
      </c>
      <c r="X10" s="180"/>
      <c r="Y10" s="180"/>
      <c r="Z10" s="143"/>
      <c r="AA10" s="144"/>
      <c r="AB10" s="117"/>
      <c r="AD10" s="71" t="str">
        <f t="shared" si="3"/>
        <v/>
      </c>
    </row>
    <row r="11" spans="1:32" ht="18.75" customHeight="1">
      <c r="A11" s="7">
        <v>4</v>
      </c>
      <c r="B11" s="111"/>
      <c r="C11" s="135"/>
      <c r="D11" s="136"/>
      <c r="E11" s="137"/>
      <c r="F11" s="138"/>
      <c r="G11" s="139"/>
      <c r="H11" s="140"/>
      <c r="I11" s="138"/>
      <c r="J11" s="139"/>
      <c r="K11" s="139"/>
      <c r="L11" s="141"/>
      <c r="M11" s="142"/>
      <c r="N11" s="30" t="str">
        <f t="shared" si="0"/>
        <v/>
      </c>
      <c r="O11" s="138"/>
      <c r="P11" s="139"/>
      <c r="Q11" s="139"/>
      <c r="R11" s="140"/>
      <c r="S11" s="143"/>
      <c r="T11" s="144"/>
      <c r="U11" s="145"/>
      <c r="V11" s="146"/>
      <c r="W11" s="180" t="str">
        <f t="shared" si="2"/>
        <v/>
      </c>
      <c r="X11" s="180"/>
      <c r="Y11" s="180"/>
      <c r="Z11" s="143"/>
      <c r="AA11" s="144"/>
      <c r="AB11" s="117"/>
      <c r="AD11" s="71" t="str">
        <f t="shared" si="3"/>
        <v/>
      </c>
    </row>
    <row r="12" spans="1:32" ht="18.75" customHeight="1">
      <c r="A12" s="7">
        <v>5</v>
      </c>
      <c r="B12" s="111"/>
      <c r="C12" s="135"/>
      <c r="D12" s="136"/>
      <c r="E12" s="137"/>
      <c r="F12" s="138"/>
      <c r="G12" s="139"/>
      <c r="H12" s="140"/>
      <c r="I12" s="138"/>
      <c r="J12" s="139"/>
      <c r="K12" s="139"/>
      <c r="L12" s="141"/>
      <c r="M12" s="142"/>
      <c r="N12" s="30" t="str">
        <f t="shared" si="0"/>
        <v/>
      </c>
      <c r="O12" s="138"/>
      <c r="P12" s="139"/>
      <c r="Q12" s="139"/>
      <c r="R12" s="140"/>
      <c r="S12" s="143"/>
      <c r="T12" s="144"/>
      <c r="U12" s="145"/>
      <c r="V12" s="146"/>
      <c r="W12" s="180" t="str">
        <f t="shared" si="2"/>
        <v/>
      </c>
      <c r="X12" s="180"/>
      <c r="Y12" s="180"/>
      <c r="Z12" s="143"/>
      <c r="AA12" s="144"/>
      <c r="AB12" s="117"/>
      <c r="AD12" s="71" t="str">
        <f t="shared" si="3"/>
        <v/>
      </c>
    </row>
    <row r="13" spans="1:32" ht="18.75" customHeight="1">
      <c r="A13" s="7">
        <v>6</v>
      </c>
      <c r="B13" s="111"/>
      <c r="C13" s="135"/>
      <c r="D13" s="136"/>
      <c r="E13" s="137"/>
      <c r="F13" s="138"/>
      <c r="G13" s="139"/>
      <c r="H13" s="140"/>
      <c r="I13" s="138"/>
      <c r="J13" s="139"/>
      <c r="K13" s="139"/>
      <c r="L13" s="141"/>
      <c r="M13" s="142"/>
      <c r="N13" s="30" t="str">
        <f t="shared" si="0"/>
        <v/>
      </c>
      <c r="O13" s="138"/>
      <c r="P13" s="139"/>
      <c r="Q13" s="139"/>
      <c r="R13" s="140"/>
      <c r="S13" s="143"/>
      <c r="T13" s="144"/>
      <c r="U13" s="145"/>
      <c r="V13" s="146"/>
      <c r="W13" s="180" t="str">
        <f t="shared" si="2"/>
        <v/>
      </c>
      <c r="X13" s="180"/>
      <c r="Y13" s="180"/>
      <c r="Z13" s="143"/>
      <c r="AA13" s="144"/>
      <c r="AB13" s="117"/>
      <c r="AD13" s="71" t="str">
        <f t="shared" si="3"/>
        <v/>
      </c>
    </row>
    <row r="14" spans="1:32" ht="18.75" customHeight="1">
      <c r="A14" s="7">
        <v>7</v>
      </c>
      <c r="B14" s="111"/>
      <c r="C14" s="135"/>
      <c r="D14" s="136"/>
      <c r="E14" s="137"/>
      <c r="F14" s="138"/>
      <c r="G14" s="139"/>
      <c r="H14" s="140"/>
      <c r="I14" s="138"/>
      <c r="J14" s="139"/>
      <c r="K14" s="139"/>
      <c r="L14" s="141"/>
      <c r="M14" s="142"/>
      <c r="N14" s="30" t="str">
        <f t="shared" si="0"/>
        <v/>
      </c>
      <c r="O14" s="138"/>
      <c r="P14" s="139"/>
      <c r="Q14" s="139"/>
      <c r="R14" s="140"/>
      <c r="S14" s="143"/>
      <c r="T14" s="144"/>
      <c r="U14" s="145"/>
      <c r="V14" s="146"/>
      <c r="W14" s="180" t="str">
        <f t="shared" ref="W14:W15" si="4">IF(U14="10%","課税世帯",IF(U14="0%","非課税世帯",IF(U14="0円","生活保護世帯","")))</f>
        <v/>
      </c>
      <c r="X14" s="180"/>
      <c r="Y14" s="180"/>
      <c r="Z14" s="143"/>
      <c r="AA14" s="144"/>
      <c r="AB14" s="117"/>
      <c r="AD14" s="71" t="str">
        <f t="shared" si="3"/>
        <v/>
      </c>
    </row>
    <row r="15" spans="1:32" ht="18.75" customHeight="1">
      <c r="A15" s="7">
        <v>8</v>
      </c>
      <c r="B15" s="111"/>
      <c r="C15" s="135"/>
      <c r="D15" s="136"/>
      <c r="E15" s="137"/>
      <c r="F15" s="138"/>
      <c r="G15" s="139"/>
      <c r="H15" s="140"/>
      <c r="I15" s="138"/>
      <c r="J15" s="139"/>
      <c r="K15" s="139"/>
      <c r="L15" s="141"/>
      <c r="M15" s="142"/>
      <c r="N15" s="30" t="str">
        <f t="shared" si="0"/>
        <v/>
      </c>
      <c r="O15" s="138"/>
      <c r="P15" s="139"/>
      <c r="Q15" s="139"/>
      <c r="R15" s="140"/>
      <c r="S15" s="143"/>
      <c r="T15" s="144"/>
      <c r="U15" s="145"/>
      <c r="V15" s="146"/>
      <c r="W15" s="180" t="str">
        <f t="shared" si="4"/>
        <v/>
      </c>
      <c r="X15" s="180"/>
      <c r="Y15" s="180"/>
      <c r="Z15" s="143"/>
      <c r="AA15" s="144"/>
      <c r="AB15" s="117"/>
      <c r="AD15" s="71" t="str">
        <f t="shared" si="3"/>
        <v/>
      </c>
    </row>
    <row r="16" spans="1:32" ht="18.75" customHeight="1">
      <c r="A16" s="7">
        <v>9</v>
      </c>
      <c r="B16" s="111"/>
      <c r="C16" s="135"/>
      <c r="D16" s="136"/>
      <c r="E16" s="137"/>
      <c r="F16" s="138"/>
      <c r="G16" s="139"/>
      <c r="H16" s="140"/>
      <c r="I16" s="138"/>
      <c r="J16" s="139"/>
      <c r="K16" s="139"/>
      <c r="L16" s="141"/>
      <c r="M16" s="142"/>
      <c r="N16" s="30" t="str">
        <f t="shared" si="0"/>
        <v/>
      </c>
      <c r="O16" s="138"/>
      <c r="P16" s="139"/>
      <c r="Q16" s="139"/>
      <c r="R16" s="140"/>
      <c r="S16" s="143"/>
      <c r="T16" s="144"/>
      <c r="U16" s="145"/>
      <c r="V16" s="146"/>
      <c r="W16" s="180" t="str">
        <f t="shared" ref="W16:W17" si="5">IF(U16="10%","課税世帯",IF(U16="0%","非課税世帯",IF(U16="0円","生活保護世帯","")))</f>
        <v/>
      </c>
      <c r="X16" s="180"/>
      <c r="Y16" s="180"/>
      <c r="Z16" s="143"/>
      <c r="AA16" s="144"/>
      <c r="AB16" s="117"/>
      <c r="AD16" s="71" t="str">
        <f t="shared" si="3"/>
        <v/>
      </c>
    </row>
    <row r="17" spans="1:30" ht="18.75" customHeight="1">
      <c r="A17" s="7">
        <v>10</v>
      </c>
      <c r="B17" s="111"/>
      <c r="C17" s="135"/>
      <c r="D17" s="136"/>
      <c r="E17" s="137"/>
      <c r="F17" s="138"/>
      <c r="G17" s="139"/>
      <c r="H17" s="140"/>
      <c r="I17" s="138"/>
      <c r="J17" s="139"/>
      <c r="K17" s="139"/>
      <c r="L17" s="141"/>
      <c r="M17" s="142"/>
      <c r="N17" s="30" t="str">
        <f t="shared" si="0"/>
        <v/>
      </c>
      <c r="O17" s="138"/>
      <c r="P17" s="139"/>
      <c r="Q17" s="139"/>
      <c r="R17" s="140"/>
      <c r="S17" s="143"/>
      <c r="T17" s="144"/>
      <c r="U17" s="145"/>
      <c r="V17" s="146"/>
      <c r="W17" s="180" t="str">
        <f t="shared" si="5"/>
        <v/>
      </c>
      <c r="X17" s="180"/>
      <c r="Y17" s="180"/>
      <c r="Z17" s="143"/>
      <c r="AA17" s="144"/>
      <c r="AB17" s="117"/>
      <c r="AD17" s="71" t="str">
        <f t="shared" si="3"/>
        <v/>
      </c>
    </row>
  </sheetData>
  <sheetProtection algorithmName="SHA-512" hashValue="KN+whLyBlINnzfOhJfV1HmYXx/rxq6uRgPOIrwswFRRVADts1IhVZ7n4rv32oRMcPbi7motTX9/Pe7+jhImnRg==" saltValue="DF9EFEtr/3mWWikkZb+p5A==" spinCount="100000" sheet="1" objects="1" scenarios="1" selectLockedCells="1"/>
  <mergeCells count="124">
    <mergeCell ref="M3:P3"/>
    <mergeCell ref="W17:Y17"/>
    <mergeCell ref="Z17:AA17"/>
    <mergeCell ref="C17:E17"/>
    <mergeCell ref="F17:H17"/>
    <mergeCell ref="I17:K17"/>
    <mergeCell ref="L17:M17"/>
    <mergeCell ref="O17:R17"/>
    <mergeCell ref="S17:T17"/>
    <mergeCell ref="U17:V17"/>
    <mergeCell ref="W15:Y15"/>
    <mergeCell ref="Z15:AA15"/>
    <mergeCell ref="C16:E16"/>
    <mergeCell ref="F16:H16"/>
    <mergeCell ref="I16:K16"/>
    <mergeCell ref="L16:M16"/>
    <mergeCell ref="O16:R16"/>
    <mergeCell ref="S16:T16"/>
    <mergeCell ref="U16:V16"/>
    <mergeCell ref="W16:Y16"/>
    <mergeCell ref="Z16:AA16"/>
    <mergeCell ref="C15:E15"/>
    <mergeCell ref="F15:H15"/>
    <mergeCell ref="I15:K15"/>
    <mergeCell ref="L15:M15"/>
    <mergeCell ref="O15:R15"/>
    <mergeCell ref="S15:T15"/>
    <mergeCell ref="U15:V15"/>
    <mergeCell ref="W13:Y13"/>
    <mergeCell ref="Z13:AA13"/>
    <mergeCell ref="C14:E14"/>
    <mergeCell ref="F14:H14"/>
    <mergeCell ref="I14:K14"/>
    <mergeCell ref="L14:M14"/>
    <mergeCell ref="O14:R14"/>
    <mergeCell ref="S14:T14"/>
    <mergeCell ref="U14:V14"/>
    <mergeCell ref="W14:Y14"/>
    <mergeCell ref="Z14:AA14"/>
    <mergeCell ref="C13:E13"/>
    <mergeCell ref="F13:H13"/>
    <mergeCell ref="I13:K13"/>
    <mergeCell ref="L13:M13"/>
    <mergeCell ref="O13:R13"/>
    <mergeCell ref="S13:T13"/>
    <mergeCell ref="U13:V13"/>
    <mergeCell ref="W11:Y11"/>
    <mergeCell ref="Z11:AA11"/>
    <mergeCell ref="C12:E12"/>
    <mergeCell ref="F12:H12"/>
    <mergeCell ref="I12:K12"/>
    <mergeCell ref="L12:M12"/>
    <mergeCell ref="O12:R12"/>
    <mergeCell ref="S12:T12"/>
    <mergeCell ref="U12:V12"/>
    <mergeCell ref="W12:Y12"/>
    <mergeCell ref="Z12:AA12"/>
    <mergeCell ref="C11:E11"/>
    <mergeCell ref="F11:H11"/>
    <mergeCell ref="I11:K11"/>
    <mergeCell ref="L11:M11"/>
    <mergeCell ref="O11:R11"/>
    <mergeCell ref="S11:T11"/>
    <mergeCell ref="U11:V11"/>
    <mergeCell ref="Z7:AA7"/>
    <mergeCell ref="S7:T7"/>
    <mergeCell ref="U7:V7"/>
    <mergeCell ref="W7:Y7"/>
    <mergeCell ref="S9:T9"/>
    <mergeCell ref="U9:V9"/>
    <mergeCell ref="W9:Y9"/>
    <mergeCell ref="Z9:AA9"/>
    <mergeCell ref="W8:Y8"/>
    <mergeCell ref="Z8:AA8"/>
    <mergeCell ref="O10:R10"/>
    <mergeCell ref="S10:T10"/>
    <mergeCell ref="U10:V10"/>
    <mergeCell ref="W10:Y10"/>
    <mergeCell ref="Z10:AA10"/>
    <mergeCell ref="C9:E9"/>
    <mergeCell ref="F9:H9"/>
    <mergeCell ref="I9:K9"/>
    <mergeCell ref="L9:M9"/>
    <mergeCell ref="O9:R9"/>
    <mergeCell ref="C10:E10"/>
    <mergeCell ref="F10:H10"/>
    <mergeCell ref="I10:K10"/>
    <mergeCell ref="L10:M10"/>
    <mergeCell ref="G3:H3"/>
    <mergeCell ref="Q3:R3"/>
    <mergeCell ref="A1:N1"/>
    <mergeCell ref="O1:AA1"/>
    <mergeCell ref="A5:A6"/>
    <mergeCell ref="U5:V5"/>
    <mergeCell ref="O5:R5"/>
    <mergeCell ref="L5:M5"/>
    <mergeCell ref="I5:K5"/>
    <mergeCell ref="F5:H5"/>
    <mergeCell ref="C5:E5"/>
    <mergeCell ref="O6:R6"/>
    <mergeCell ref="L6:M6"/>
    <mergeCell ref="I6:K6"/>
    <mergeCell ref="F6:H6"/>
    <mergeCell ref="C6:E6"/>
    <mergeCell ref="Z5:AA5"/>
    <mergeCell ref="S5:T5"/>
    <mergeCell ref="Z6:AA6"/>
    <mergeCell ref="U6:V6"/>
    <mergeCell ref="W5:Y5"/>
    <mergeCell ref="W6:Y6"/>
    <mergeCell ref="C3:F3"/>
    <mergeCell ref="S6:T6"/>
    <mergeCell ref="C8:E8"/>
    <mergeCell ref="F8:H8"/>
    <mergeCell ref="I8:K8"/>
    <mergeCell ref="L8:M8"/>
    <mergeCell ref="O8:R8"/>
    <mergeCell ref="S8:T8"/>
    <mergeCell ref="U8:V8"/>
    <mergeCell ref="C7:E7"/>
    <mergeCell ref="I7:K7"/>
    <mergeCell ref="F7:H7"/>
    <mergeCell ref="L7:M7"/>
    <mergeCell ref="O7:R7"/>
  </mergeCells>
  <phoneticPr fontId="2"/>
  <conditionalFormatting sqref="S8:T17">
    <cfRule type="expression" dxfId="2271" priority="27">
      <formula>AND(F8&lt;&gt;"",S8="")</formula>
    </cfRule>
  </conditionalFormatting>
  <conditionalFormatting sqref="L8:M17">
    <cfRule type="expression" dxfId="2270" priority="25">
      <formula>AND(F8&lt;&gt;"",L8="")</formula>
    </cfRule>
  </conditionalFormatting>
  <conditionalFormatting sqref="O8:R17">
    <cfRule type="expression" dxfId="2269" priority="32">
      <formula>AND(F8&lt;&gt;"",O8="")</formula>
    </cfRule>
  </conditionalFormatting>
  <conditionalFormatting sqref="Z8:AA17">
    <cfRule type="expression" dxfId="2268" priority="13">
      <formula>AND(F8&lt;&gt;"",Z8="")</formula>
    </cfRule>
  </conditionalFormatting>
  <conditionalFormatting sqref="U8:V17">
    <cfRule type="expression" dxfId="2267" priority="11">
      <formula>AND(F8&lt;&gt;"",U8="")</formula>
    </cfRule>
  </conditionalFormatting>
  <conditionalFormatting sqref="G3:H3">
    <cfRule type="cellIs" dxfId="2266" priority="10" operator="equal">
      <formula>""</formula>
    </cfRule>
  </conditionalFormatting>
  <conditionalFormatting sqref="J3">
    <cfRule type="cellIs" dxfId="2265" priority="9" operator="equal">
      <formula>""</formula>
    </cfRule>
  </conditionalFormatting>
  <conditionalFormatting sqref="Q3:R3">
    <cfRule type="cellIs" dxfId="2264" priority="8" operator="equal">
      <formula>""</formula>
    </cfRule>
  </conditionalFormatting>
  <conditionalFormatting sqref="T3">
    <cfRule type="cellIs" dxfId="2263" priority="7" operator="equal">
      <formula>""</formula>
    </cfRule>
  </conditionalFormatting>
  <conditionalFormatting sqref="B8:B17">
    <cfRule type="expression" dxfId="2262" priority="6">
      <formula>AND(XEI8&lt;&gt;"",B8="")</formula>
    </cfRule>
  </conditionalFormatting>
  <conditionalFormatting sqref="B8:B17">
    <cfRule type="expression" dxfId="2261" priority="5">
      <formula>AND(F8&lt;&gt;"",B8="")</formula>
    </cfRule>
  </conditionalFormatting>
  <conditionalFormatting sqref="C8:C17">
    <cfRule type="expression" dxfId="2260" priority="2">
      <formula>AND(F8&lt;&gt;"",C8="")</formula>
    </cfRule>
  </conditionalFormatting>
  <conditionalFormatting sqref="E8:E17">
    <cfRule type="expression" dxfId="2259" priority="3">
      <formula>AND(G8&lt;&gt;"",E8="")</formula>
    </cfRule>
  </conditionalFormatting>
  <conditionalFormatting sqref="D8:D17">
    <cfRule type="expression" dxfId="2258" priority="4">
      <formula>AND(#REF!&lt;&gt;"",D8="")</formula>
    </cfRule>
  </conditionalFormatting>
  <dataValidations xWindow="914" yWindow="488" count="12">
    <dataValidation type="list" allowBlank="1" showInputMessage="1" showErrorMessage="1" sqref="O7" xr:uid="{00000000-0002-0000-0200-000000000000}">
      <formula1>"個別支援型（身介有）,個別支援型（身介無）,施設等利用型,大学修学支援型"</formula1>
    </dataValidation>
    <dataValidation type="textLength" operator="equal" allowBlank="1" showInputMessage="1" showErrorMessage="1" sqref="C7:E7" xr:uid="{00000000-0002-0000-0200-000001000000}">
      <formula1>10</formula1>
    </dataValidation>
    <dataValidation type="list" allowBlank="1" showInputMessage="1" showErrorMessage="1" promptTitle="「利用者負担額」の入力" prompt="決定通知書に記載の「利用者負担額」を入力してください（「利用者負担上限額」ではありません。）。" sqref="U7:V7" xr:uid="{00000000-0002-0000-0200-000002000000}">
      <formula1>"10%,0%,0円"</formula1>
    </dataValidation>
    <dataValidation type="list" allowBlank="1" showInputMessage="1" showErrorMessage="1" sqref="B7" xr:uid="{00000000-0002-0000-0200-000003000000}">
      <formula1>"1,0"</formula1>
    </dataValidation>
    <dataValidation type="list" allowBlank="1" showInputMessage="1" showErrorMessage="1" error="プルダウンよりお選びください。" sqref="O8:R17" xr:uid="{00000000-0002-0000-0200-000004000000}">
      <formula1>"個別支援型（身介有）,個別支援型（身介無）,施設等利用型,大学修学支援型"</formula1>
    </dataValidation>
    <dataValidation type="list" allowBlank="1" showInputMessage="1" showErrorMessage="1" error="プルダウンよりお選びください。" promptTitle="「利用者負担額」の入力" prompt="決定通知書に記載の「利用者負担額」をご入力ください。_x000a_※「利用者負担上限額」ではありません。" sqref="U8:V17" xr:uid="{00000000-0002-0000-0200-000005000000}">
      <formula1>"10%,0%,0円"</formula1>
    </dataValidation>
    <dataValidation type="decimal" imeMode="off" allowBlank="1" showInputMessage="1" showErrorMessage="1" error="数字をご入力ください。" sqref="Z8:AA17 S8:T17" xr:uid="{00000000-0002-0000-0200-000006000000}">
      <formula1>0</formula1>
      <formula2>1000</formula2>
    </dataValidation>
    <dataValidation type="textLength" imeMode="off" allowBlank="1" showInputMessage="1" showErrorMessage="1" error="西暦（数字4桁）をご入力ください。" prompt="西暦（数字4桁）をご入力ください。" sqref="Q3:R3 G3:H3" xr:uid="{00000000-0002-0000-0200-000007000000}">
      <formula1>4</formula1>
      <formula2>4</formula2>
    </dataValidation>
    <dataValidation type="list" imeMode="off" allowBlank="1" showInputMessage="1" showErrorMessage="1" error="1~12までの数字をご入力ください。" sqref="T3 J3" xr:uid="{00000000-0002-0000-0200-000008000000}">
      <formula1>"1,2,3,4,5,6,7,8,9,10,11,12"</formula1>
    </dataValidation>
    <dataValidation type="list" imeMode="off" allowBlank="1" showInputMessage="1" showErrorMessage="1" error="今回請求する利用者には1、請求しない利用者には0をご入力ください。" sqref="B8:B17" xr:uid="{00000000-0002-0000-0200-000009000000}">
      <formula1>"0,1"</formula1>
    </dataValidation>
    <dataValidation type="textLength" imeMode="off" operator="equal" allowBlank="1" showInputMessage="1" showErrorMessage="1" error="10桁の数字をご入力ください（先頭の0を含む）。" sqref="C8:E17" xr:uid="{00000000-0002-0000-0200-00000A000000}">
      <formula1>10</formula1>
    </dataValidation>
    <dataValidation imeMode="off" allowBlank="1" showInputMessage="1" showErrorMessage="1" sqref="L8:M17" xr:uid="{00000000-0002-0000-0200-00000B000000}"/>
  </dataValidations>
  <pageMargins left="0.70866141732283472" right="0.70866141732283472" top="0.74803149606299213" bottom="0.74803149606299213" header="0.31496062992125984" footer="0.31496062992125984"/>
  <pageSetup paperSize="9" scale="5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AM56"/>
  <sheetViews>
    <sheetView view="pageBreakPreview" zoomScaleNormal="100" zoomScaleSheetLayoutView="100" workbookViewId="0">
      <selection activeCell="M21" sqref="M21:AI24"/>
    </sheetView>
  </sheetViews>
  <sheetFormatPr defaultColWidth="2.25" defaultRowHeight="13.5"/>
  <cols>
    <col min="1" max="16384" width="2.25" style="18"/>
  </cols>
  <sheetData>
    <row r="1" spans="1:39">
      <c r="V1" s="186" t="s">
        <v>37</v>
      </c>
      <c r="W1" s="186"/>
      <c r="X1" s="186"/>
      <c r="Y1" s="186"/>
      <c r="Z1" s="186"/>
      <c r="AA1" s="186"/>
      <c r="AB1" s="186"/>
      <c r="AC1" s="186"/>
      <c r="AD1" s="186"/>
      <c r="AE1" s="186"/>
      <c r="AF1" s="186"/>
      <c r="AG1" s="186"/>
      <c r="AH1" s="186"/>
      <c r="AI1" s="186"/>
      <c r="AJ1" s="186"/>
      <c r="AK1" s="186"/>
      <c r="AL1" s="186"/>
      <c r="AM1" s="186"/>
    </row>
    <row r="2" spans="1:39">
      <c r="V2" s="186"/>
      <c r="W2" s="186"/>
      <c r="X2" s="186"/>
      <c r="Y2" s="186"/>
      <c r="Z2" s="186"/>
      <c r="AA2" s="186"/>
      <c r="AB2" s="186"/>
      <c r="AC2" s="186"/>
      <c r="AD2" s="186"/>
      <c r="AE2" s="186"/>
      <c r="AF2" s="186"/>
      <c r="AG2" s="186"/>
      <c r="AH2" s="186"/>
      <c r="AI2" s="186"/>
      <c r="AJ2" s="186"/>
      <c r="AK2" s="186"/>
      <c r="AL2" s="186"/>
      <c r="AM2" s="186"/>
    </row>
    <row r="13" spans="1:39">
      <c r="A13" s="187" t="s">
        <v>38</v>
      </c>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row>
    <row r="14" spans="1:39">
      <c r="A14" s="18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row>
    <row r="15" spans="1:39">
      <c r="A15" s="18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row>
    <row r="16" spans="1:39">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row>
    <row r="21" spans="5:35" ht="13.5" customHeight="1">
      <c r="E21" s="188" t="s">
        <v>39</v>
      </c>
      <c r="F21" s="189"/>
      <c r="G21" s="189"/>
      <c r="H21" s="189"/>
      <c r="I21" s="189"/>
      <c r="J21" s="189"/>
      <c r="K21" s="189"/>
      <c r="L21" s="190"/>
      <c r="M21" s="197" t="str">
        <f ca="1">IF(明細書!AE11=0,"",明細書!AE11)</f>
        <v/>
      </c>
      <c r="N21" s="198"/>
      <c r="O21" s="198"/>
      <c r="P21" s="198"/>
      <c r="Q21" s="198"/>
      <c r="R21" s="198"/>
      <c r="S21" s="198"/>
      <c r="T21" s="198"/>
      <c r="U21" s="198"/>
      <c r="V21" s="198"/>
      <c r="W21" s="198"/>
      <c r="X21" s="198"/>
      <c r="Y21" s="198"/>
      <c r="Z21" s="198"/>
      <c r="AA21" s="198"/>
      <c r="AB21" s="198"/>
      <c r="AC21" s="198"/>
      <c r="AD21" s="198"/>
      <c r="AE21" s="198"/>
      <c r="AF21" s="198"/>
      <c r="AG21" s="198"/>
      <c r="AH21" s="198"/>
      <c r="AI21" s="199"/>
    </row>
    <row r="22" spans="5:35" ht="13.5" customHeight="1">
      <c r="E22" s="191"/>
      <c r="F22" s="192"/>
      <c r="G22" s="192"/>
      <c r="H22" s="192"/>
      <c r="I22" s="192"/>
      <c r="J22" s="192"/>
      <c r="K22" s="192"/>
      <c r="L22" s="193"/>
      <c r="M22" s="200"/>
      <c r="N22" s="201"/>
      <c r="O22" s="201"/>
      <c r="P22" s="201"/>
      <c r="Q22" s="201"/>
      <c r="R22" s="201"/>
      <c r="S22" s="201"/>
      <c r="T22" s="201"/>
      <c r="U22" s="201"/>
      <c r="V22" s="201"/>
      <c r="W22" s="201"/>
      <c r="X22" s="201"/>
      <c r="Y22" s="201"/>
      <c r="Z22" s="201"/>
      <c r="AA22" s="201"/>
      <c r="AB22" s="201"/>
      <c r="AC22" s="201"/>
      <c r="AD22" s="201"/>
      <c r="AE22" s="201"/>
      <c r="AF22" s="201"/>
      <c r="AG22" s="201"/>
      <c r="AH22" s="201"/>
      <c r="AI22" s="202"/>
    </row>
    <row r="23" spans="5:35" ht="13.5" customHeight="1">
      <c r="E23" s="191"/>
      <c r="F23" s="192"/>
      <c r="G23" s="192"/>
      <c r="H23" s="192"/>
      <c r="I23" s="192"/>
      <c r="J23" s="192"/>
      <c r="K23" s="192"/>
      <c r="L23" s="193"/>
      <c r="M23" s="200"/>
      <c r="N23" s="201"/>
      <c r="O23" s="201"/>
      <c r="P23" s="201"/>
      <c r="Q23" s="201"/>
      <c r="R23" s="201"/>
      <c r="S23" s="201"/>
      <c r="T23" s="201"/>
      <c r="U23" s="201"/>
      <c r="V23" s="201"/>
      <c r="W23" s="201"/>
      <c r="X23" s="201"/>
      <c r="Y23" s="201"/>
      <c r="Z23" s="201"/>
      <c r="AA23" s="201"/>
      <c r="AB23" s="201"/>
      <c r="AC23" s="201"/>
      <c r="AD23" s="201"/>
      <c r="AE23" s="201"/>
      <c r="AF23" s="201"/>
      <c r="AG23" s="201"/>
      <c r="AH23" s="201"/>
      <c r="AI23" s="202"/>
    </row>
    <row r="24" spans="5:35" ht="13.5" customHeight="1">
      <c r="E24" s="194"/>
      <c r="F24" s="195"/>
      <c r="G24" s="195"/>
      <c r="H24" s="195"/>
      <c r="I24" s="195"/>
      <c r="J24" s="195"/>
      <c r="K24" s="195"/>
      <c r="L24" s="196"/>
      <c r="M24" s="203"/>
      <c r="N24" s="204"/>
      <c r="O24" s="204"/>
      <c r="P24" s="204"/>
      <c r="Q24" s="204"/>
      <c r="R24" s="204"/>
      <c r="S24" s="204"/>
      <c r="T24" s="204"/>
      <c r="U24" s="204"/>
      <c r="V24" s="204"/>
      <c r="W24" s="204"/>
      <c r="X24" s="204"/>
      <c r="Y24" s="204"/>
      <c r="Z24" s="204"/>
      <c r="AA24" s="204"/>
      <c r="AB24" s="204"/>
      <c r="AC24" s="204"/>
      <c r="AD24" s="204"/>
      <c r="AE24" s="204"/>
      <c r="AF24" s="204"/>
      <c r="AG24" s="204"/>
      <c r="AH24" s="204"/>
      <c r="AI24" s="205"/>
    </row>
    <row r="29" spans="5:35" ht="18.75" customHeight="1">
      <c r="P29" s="19" t="s">
        <v>301</v>
      </c>
      <c r="Q29" s="206" t="str">
        <f>IF(利用者情報!$AE$3="","",TEXT(利用者情報!$AE$3,"ggge"&amp;"年"&amp;"m"&amp;"月"))</f>
        <v/>
      </c>
      <c r="R29" s="206"/>
      <c r="S29" s="206"/>
      <c r="T29" s="206"/>
      <c r="U29" s="206"/>
      <c r="V29" s="206"/>
      <c r="W29" s="206"/>
      <c r="X29" s="206"/>
      <c r="Y29" s="206"/>
      <c r="Z29" s="18" t="s">
        <v>78</v>
      </c>
      <c r="AA29" s="20"/>
      <c r="AB29" s="20"/>
    </row>
    <row r="32" spans="5:35">
      <c r="F32" s="18" t="s">
        <v>40</v>
      </c>
    </row>
    <row r="37" spans="8:37" ht="14.25" customHeight="1">
      <c r="H37" s="209" t="s">
        <v>41</v>
      </c>
      <c r="I37" s="209"/>
      <c r="J37" s="209"/>
      <c r="K37" s="209"/>
      <c r="L37" s="209"/>
      <c r="M37" s="209"/>
      <c r="N37" s="209"/>
      <c r="O37" s="209"/>
      <c r="P37" s="209"/>
      <c r="Q37" s="209"/>
    </row>
    <row r="38" spans="8:37" ht="13.5" customHeight="1">
      <c r="H38" s="209"/>
      <c r="I38" s="209"/>
      <c r="J38" s="209"/>
      <c r="K38" s="209"/>
      <c r="L38" s="209"/>
      <c r="M38" s="209"/>
      <c r="N38" s="209"/>
      <c r="O38" s="209"/>
      <c r="P38" s="209"/>
      <c r="Q38" s="209"/>
    </row>
    <row r="42" spans="8:37" ht="13.5" customHeight="1">
      <c r="V42" s="21" t="s">
        <v>42</v>
      </c>
      <c r="W42" s="210" t="str">
        <f>IF(事業所情報!$B$6="","",事業所情報!$B$6)</f>
        <v/>
      </c>
      <c r="X42" s="210"/>
      <c r="Y42" s="210"/>
      <c r="Z42" s="210"/>
      <c r="AA42" s="210"/>
      <c r="AB42" s="210"/>
      <c r="AC42" s="210"/>
      <c r="AD42" s="210"/>
      <c r="AE42" s="210"/>
      <c r="AF42" s="210"/>
      <c r="AG42" s="210"/>
      <c r="AH42" s="21"/>
      <c r="AI42" s="21"/>
      <c r="AJ42" s="21"/>
      <c r="AK42" s="21"/>
    </row>
    <row r="43" spans="8:37" ht="13.5" customHeight="1">
      <c r="O43" s="207" t="s">
        <v>43</v>
      </c>
      <c r="P43" s="207"/>
      <c r="Q43" s="207"/>
      <c r="R43" s="207"/>
      <c r="S43" s="207"/>
      <c r="T43" s="207"/>
      <c r="V43" s="210" t="str">
        <f>IF(事業所情報!$B$7="","",事業所情報!$B$7)</f>
        <v/>
      </c>
      <c r="W43" s="210"/>
      <c r="X43" s="210"/>
      <c r="Y43" s="210"/>
      <c r="Z43" s="210"/>
      <c r="AA43" s="210"/>
      <c r="AB43" s="210"/>
      <c r="AC43" s="210"/>
      <c r="AD43" s="210"/>
      <c r="AE43" s="210"/>
      <c r="AF43" s="210"/>
      <c r="AG43" s="210"/>
      <c r="AH43" s="210"/>
      <c r="AI43" s="210"/>
      <c r="AJ43" s="210"/>
      <c r="AK43" s="210"/>
    </row>
    <row r="44" spans="8:37">
      <c r="V44" s="210"/>
      <c r="W44" s="210"/>
      <c r="X44" s="210"/>
      <c r="Y44" s="210"/>
      <c r="Z44" s="210"/>
      <c r="AA44" s="210"/>
      <c r="AB44" s="210"/>
      <c r="AC44" s="210"/>
      <c r="AD44" s="210"/>
      <c r="AE44" s="210"/>
      <c r="AF44" s="210"/>
      <c r="AG44" s="210"/>
      <c r="AH44" s="210"/>
      <c r="AI44" s="210"/>
      <c r="AJ44" s="210"/>
      <c r="AK44" s="210"/>
    </row>
    <row r="45" spans="8:37">
      <c r="V45" s="210"/>
      <c r="W45" s="210"/>
      <c r="X45" s="210"/>
      <c r="Y45" s="210"/>
      <c r="Z45" s="210"/>
      <c r="AA45" s="210"/>
      <c r="AB45" s="210"/>
      <c r="AC45" s="210"/>
      <c r="AD45" s="210"/>
      <c r="AE45" s="210"/>
      <c r="AF45" s="210"/>
      <c r="AG45" s="210"/>
      <c r="AH45" s="210"/>
      <c r="AI45" s="210"/>
      <c r="AJ45" s="210"/>
      <c r="AK45" s="210"/>
    </row>
    <row r="46" spans="8:37" ht="13.5" customHeight="1">
      <c r="O46" s="207" t="s">
        <v>44</v>
      </c>
      <c r="P46" s="207"/>
      <c r="Q46" s="207"/>
      <c r="R46" s="207"/>
      <c r="S46" s="207"/>
      <c r="T46" s="207"/>
      <c r="V46" s="211" t="str">
        <f>IF(事業所情報!$B$8="","",事業所情報!$B$8)</f>
        <v/>
      </c>
      <c r="W46" s="211"/>
      <c r="X46" s="211"/>
      <c r="Y46" s="211"/>
      <c r="Z46" s="211"/>
      <c r="AA46" s="211"/>
      <c r="AB46" s="211"/>
      <c r="AC46" s="211"/>
      <c r="AD46" s="211"/>
      <c r="AE46" s="211"/>
      <c r="AF46" s="211"/>
      <c r="AG46" s="211"/>
      <c r="AH46" s="211"/>
      <c r="AI46" s="211"/>
      <c r="AJ46" s="211"/>
      <c r="AK46" s="211"/>
    </row>
    <row r="47" spans="8:37" ht="13.5" customHeight="1">
      <c r="O47" s="207"/>
      <c r="P47" s="207"/>
      <c r="Q47" s="207"/>
      <c r="R47" s="207"/>
      <c r="S47" s="207"/>
      <c r="T47" s="207"/>
      <c r="V47" s="211"/>
      <c r="W47" s="211"/>
      <c r="X47" s="211"/>
      <c r="Y47" s="211"/>
      <c r="Z47" s="211"/>
      <c r="AA47" s="211"/>
      <c r="AB47" s="211"/>
      <c r="AC47" s="211"/>
      <c r="AD47" s="211"/>
      <c r="AE47" s="211"/>
      <c r="AF47" s="211"/>
      <c r="AG47" s="211"/>
      <c r="AH47" s="211"/>
      <c r="AI47" s="211"/>
      <c r="AJ47" s="211"/>
      <c r="AK47" s="211"/>
    </row>
    <row r="48" spans="8:37" ht="13.5" customHeight="1">
      <c r="O48" s="207"/>
      <c r="P48" s="207"/>
      <c r="Q48" s="207"/>
      <c r="R48" s="207"/>
      <c r="S48" s="207"/>
      <c r="T48" s="207"/>
      <c r="V48" s="211" t="str">
        <f>IF(事業所情報!$B$9="","",事業所情報!$B$9)</f>
        <v/>
      </c>
      <c r="W48" s="211"/>
      <c r="X48" s="211"/>
      <c r="Y48" s="211"/>
      <c r="Z48" s="211"/>
      <c r="AA48" s="211"/>
      <c r="AB48" s="211"/>
      <c r="AC48" s="211"/>
      <c r="AD48" s="211"/>
      <c r="AE48" s="211"/>
      <c r="AF48" s="211"/>
      <c r="AG48" s="211"/>
      <c r="AH48" s="211"/>
      <c r="AI48" s="211"/>
      <c r="AJ48" s="211"/>
      <c r="AK48" s="211"/>
    </row>
    <row r="49" spans="15:37" ht="13.5" customHeight="1">
      <c r="O49" s="207"/>
      <c r="P49" s="207"/>
      <c r="Q49" s="207"/>
      <c r="R49" s="207"/>
      <c r="S49" s="207"/>
      <c r="T49" s="207"/>
      <c r="V49" s="211"/>
      <c r="W49" s="211"/>
      <c r="X49" s="211"/>
      <c r="Y49" s="211"/>
      <c r="Z49" s="211"/>
      <c r="AA49" s="211"/>
      <c r="AB49" s="211"/>
      <c r="AC49" s="211"/>
      <c r="AD49" s="211"/>
      <c r="AE49" s="211"/>
      <c r="AF49" s="211"/>
      <c r="AG49" s="211"/>
      <c r="AH49" s="211"/>
      <c r="AI49" s="211"/>
      <c r="AJ49" s="211"/>
      <c r="AK49" s="211"/>
    </row>
    <row r="50" spans="15:37" ht="13.5" customHeight="1">
      <c r="O50" s="207" t="s">
        <v>45</v>
      </c>
      <c r="P50" s="207"/>
      <c r="Q50" s="207"/>
      <c r="R50" s="207"/>
      <c r="S50" s="207"/>
      <c r="T50" s="207"/>
      <c r="V50" s="22"/>
      <c r="W50" s="22"/>
      <c r="X50" s="212" t="str">
        <f>IF(事業所情報!$B$10="","",事業所情報!$B$10)</f>
        <v/>
      </c>
      <c r="Y50" s="212"/>
      <c r="Z50" s="212"/>
      <c r="AA50" s="212"/>
      <c r="AB50" s="212"/>
      <c r="AC50" s="212"/>
      <c r="AD50" s="212"/>
      <c r="AE50" s="212"/>
      <c r="AF50" s="212"/>
      <c r="AG50" s="212"/>
      <c r="AH50" s="212"/>
      <c r="AI50" s="212"/>
      <c r="AJ50" s="22"/>
      <c r="AK50" s="22"/>
    </row>
    <row r="51" spans="15:37">
      <c r="O51" s="207"/>
      <c r="P51" s="207"/>
      <c r="Q51" s="207"/>
      <c r="R51" s="207"/>
      <c r="S51" s="207"/>
      <c r="T51" s="207"/>
      <c r="V51" s="22"/>
      <c r="W51" s="22"/>
      <c r="X51" s="212"/>
      <c r="Y51" s="212"/>
      <c r="Z51" s="212"/>
      <c r="AA51" s="212"/>
      <c r="AB51" s="212"/>
      <c r="AC51" s="212"/>
      <c r="AD51" s="212"/>
      <c r="AE51" s="212"/>
      <c r="AF51" s="212"/>
      <c r="AG51" s="212"/>
      <c r="AH51" s="212"/>
      <c r="AI51" s="212"/>
      <c r="AJ51" s="22"/>
      <c r="AK51" s="22"/>
    </row>
    <row r="52" spans="15:37" ht="13.5" customHeight="1">
      <c r="O52" s="207"/>
      <c r="P52" s="207"/>
      <c r="Q52" s="207"/>
      <c r="R52" s="207"/>
      <c r="S52" s="207"/>
      <c r="T52" s="207"/>
      <c r="V52" s="213" t="str">
        <f>IF(事業所情報!$B$11="","",事業所情報!$B$11)</f>
        <v/>
      </c>
      <c r="W52" s="213"/>
      <c r="X52" s="213"/>
      <c r="Y52" s="213"/>
      <c r="Z52" s="213"/>
      <c r="AA52" s="213"/>
      <c r="AB52" s="213"/>
      <c r="AC52" s="213"/>
      <c r="AD52" s="213"/>
      <c r="AE52" s="213"/>
      <c r="AF52" s="213"/>
      <c r="AG52" s="213"/>
      <c r="AH52" s="213"/>
      <c r="AI52" s="213"/>
      <c r="AJ52" s="206" t="s">
        <v>46</v>
      </c>
      <c r="AK52" s="206"/>
    </row>
    <row r="53" spans="15:37" ht="13.5" customHeight="1">
      <c r="O53" s="207"/>
      <c r="P53" s="207"/>
      <c r="Q53" s="207"/>
      <c r="R53" s="207"/>
      <c r="S53" s="207"/>
      <c r="T53" s="207"/>
      <c r="V53" s="213"/>
      <c r="W53" s="213"/>
      <c r="X53" s="213"/>
      <c r="Y53" s="213"/>
      <c r="Z53" s="213"/>
      <c r="AA53" s="213"/>
      <c r="AB53" s="213"/>
      <c r="AC53" s="213"/>
      <c r="AD53" s="213"/>
      <c r="AE53" s="213"/>
      <c r="AF53" s="213"/>
      <c r="AG53" s="213"/>
      <c r="AH53" s="213"/>
      <c r="AI53" s="213"/>
      <c r="AJ53" s="206"/>
      <c r="AK53" s="206"/>
    </row>
    <row r="55" spans="15:37" ht="13.5" customHeight="1">
      <c r="O55" s="207" t="s">
        <v>47</v>
      </c>
      <c r="P55" s="207"/>
      <c r="Q55" s="207"/>
      <c r="R55" s="207"/>
      <c r="S55" s="207"/>
      <c r="T55" s="207"/>
      <c r="V55" s="208" t="str">
        <f>IF(事業所情報!$B$12="","",事業所情報!$B$12)</f>
        <v/>
      </c>
      <c r="W55" s="208"/>
      <c r="X55" s="208"/>
      <c r="Y55" s="208"/>
      <c r="Z55" s="208"/>
      <c r="AA55" s="208"/>
      <c r="AB55" s="208"/>
      <c r="AC55" s="208"/>
      <c r="AD55" s="208"/>
      <c r="AE55" s="208"/>
      <c r="AF55" s="208"/>
      <c r="AG55" s="208"/>
      <c r="AH55" s="208"/>
      <c r="AI55" s="208"/>
      <c r="AJ55" s="208"/>
      <c r="AK55" s="208"/>
    </row>
    <row r="56" spans="15:37">
      <c r="O56" s="207"/>
      <c r="P56" s="207"/>
      <c r="Q56" s="207"/>
      <c r="R56" s="207"/>
      <c r="S56" s="207"/>
      <c r="T56" s="207"/>
      <c r="V56" s="208"/>
      <c r="W56" s="208"/>
      <c r="X56" s="208"/>
      <c r="Y56" s="208"/>
      <c r="Z56" s="208"/>
      <c r="AA56" s="208"/>
      <c r="AB56" s="208"/>
      <c r="AC56" s="208"/>
      <c r="AD56" s="208"/>
      <c r="AE56" s="208"/>
      <c r="AF56" s="208"/>
      <c r="AG56" s="208"/>
      <c r="AH56" s="208"/>
      <c r="AI56" s="208"/>
      <c r="AJ56" s="208"/>
      <c r="AK56" s="208"/>
    </row>
  </sheetData>
  <sheetProtection algorithmName="SHA-512" hashValue="7jEWnA2RJ9xrrh6YdEMiqe2nVz1BzqPssSAcsL7xp3Pwp6MzvmiN1e9lP/rYKO1K/ZCEZnOLS4ir83C6aOg+MA==" saltValue="uMl6UgadHTlIjgnNKwHPaw==" spinCount="100000" sheet="1" objects="1" scenarios="1" selectLockedCells="1"/>
  <mergeCells count="18">
    <mergeCell ref="O55:T56"/>
    <mergeCell ref="V55:AK56"/>
    <mergeCell ref="H37:Q38"/>
    <mergeCell ref="W42:AG42"/>
    <mergeCell ref="O43:T43"/>
    <mergeCell ref="O46:T49"/>
    <mergeCell ref="V46:AK47"/>
    <mergeCell ref="V48:AK49"/>
    <mergeCell ref="O50:T53"/>
    <mergeCell ref="X50:AI51"/>
    <mergeCell ref="V52:AI53"/>
    <mergeCell ref="AJ52:AK53"/>
    <mergeCell ref="V43:AK45"/>
    <mergeCell ref="V1:AM2"/>
    <mergeCell ref="A13:AM16"/>
    <mergeCell ref="E21:L24"/>
    <mergeCell ref="M21:AI24"/>
    <mergeCell ref="Q29:Y29"/>
  </mergeCells>
  <phoneticPr fontId="2"/>
  <conditionalFormatting sqref="Q29:Y29">
    <cfRule type="cellIs" dxfId="2257" priority="8" operator="equal">
      <formula>""</formula>
    </cfRule>
  </conditionalFormatting>
  <conditionalFormatting sqref="M21:AI24">
    <cfRule type="cellIs" dxfId="2256" priority="7" operator="equal">
      <formula>""</formula>
    </cfRule>
  </conditionalFormatting>
  <conditionalFormatting sqref="W42:AG42">
    <cfRule type="cellIs" dxfId="2255" priority="6" operator="equal">
      <formula>""</formula>
    </cfRule>
  </conditionalFormatting>
  <conditionalFormatting sqref="V43">
    <cfRule type="cellIs" dxfId="2254" priority="5" operator="equal">
      <formula>""</formula>
    </cfRule>
  </conditionalFormatting>
  <conditionalFormatting sqref="V46:AK47">
    <cfRule type="cellIs" dxfId="2253" priority="4" operator="equal">
      <formula>""</formula>
    </cfRule>
  </conditionalFormatting>
  <conditionalFormatting sqref="X50:AI51">
    <cfRule type="cellIs" dxfId="2252" priority="3" operator="equal">
      <formula>""</formula>
    </cfRule>
  </conditionalFormatting>
  <conditionalFormatting sqref="V52:AI53">
    <cfRule type="cellIs" dxfId="2251" priority="2" operator="equal">
      <formula>""</formula>
    </cfRule>
  </conditionalFormatting>
  <conditionalFormatting sqref="V55:AK56">
    <cfRule type="cellIs" dxfId="2250" priority="1" operator="equal">
      <formula>""</formula>
    </cfRule>
  </conditionalFormatting>
  <pageMargins left="0.7" right="0.7" top="0.75" bottom="0.75" header="0.3" footer="0.3"/>
  <pageSetup paperSize="9" scale="9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Q35"/>
  <sheetViews>
    <sheetView view="pageBreakPreview" zoomScaleNormal="100" zoomScaleSheetLayoutView="100" workbookViewId="0">
      <selection activeCell="AE14" sqref="AE14:AM14"/>
    </sheetView>
  </sheetViews>
  <sheetFormatPr defaultColWidth="2.25" defaultRowHeight="13.5"/>
  <cols>
    <col min="1" max="40" width="2.25" style="23"/>
    <col min="41" max="41" width="11.625" style="24" hidden="1" customWidth="1"/>
    <col min="42" max="43" width="7.5" style="23" hidden="1" customWidth="1"/>
    <col min="44" max="16384" width="2.25" style="23"/>
  </cols>
  <sheetData>
    <row r="1" spans="1:43">
      <c r="AM1" s="39" t="str">
        <f>IF(事業所情報!$B$5="","",事業所情報!$B$5)</f>
        <v/>
      </c>
    </row>
    <row r="2" spans="1:43" s="25" customFormat="1" ht="14.25" customHeight="1">
      <c r="A2" s="224" t="s">
        <v>302</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O2" s="26"/>
    </row>
    <row r="3" spans="1:43" s="25" customFormat="1" ht="14.25" customHeight="1">
      <c r="A3" s="224"/>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O3" s="26"/>
    </row>
    <row r="4" spans="1:43" s="25" customFormat="1" ht="22.5" customHeight="1">
      <c r="AC4" s="28"/>
      <c r="AD4" s="28"/>
      <c r="AE4" s="28"/>
      <c r="AF4" s="28"/>
      <c r="AG4" s="28"/>
      <c r="AH4" s="28"/>
      <c r="AI4" s="28"/>
      <c r="AJ4" s="28"/>
      <c r="AK4" s="28"/>
      <c r="AL4" s="28"/>
      <c r="AM4" s="28"/>
    </row>
    <row r="5" spans="1:43" s="25" customFormat="1" ht="22.5" customHeight="1">
      <c r="B5" s="231" t="s">
        <v>335</v>
      </c>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8"/>
    </row>
    <row r="6" spans="1:43" s="25" customFormat="1" ht="27" customHeight="1">
      <c r="B6" s="219" t="s">
        <v>336</v>
      </c>
      <c r="C6" s="219"/>
      <c r="D6" s="219"/>
      <c r="E6" s="219"/>
      <c r="F6" s="219"/>
      <c r="G6" s="219"/>
      <c r="H6" s="219"/>
      <c r="I6" s="219"/>
      <c r="J6" s="219"/>
      <c r="K6" s="219"/>
      <c r="L6" s="219"/>
      <c r="M6" s="229" t="str">
        <f>IF(事業所情報!$B$10="","",事業所情報!$B$10)</f>
        <v/>
      </c>
      <c r="N6" s="229"/>
      <c r="O6" s="229"/>
      <c r="P6" s="229"/>
      <c r="Q6" s="229"/>
      <c r="R6" s="229"/>
      <c r="S6" s="229"/>
      <c r="T6" s="229"/>
      <c r="U6" s="229" t="str">
        <f>IF(事業所情報!$B$11="","",事業所情報!$B$11)</f>
        <v/>
      </c>
      <c r="V6" s="229"/>
      <c r="W6" s="229"/>
      <c r="X6" s="229"/>
      <c r="Y6" s="229"/>
      <c r="Z6" s="229"/>
      <c r="AA6" s="229"/>
      <c r="AB6" s="229"/>
      <c r="AC6" s="229"/>
      <c r="AD6" s="229"/>
      <c r="AE6" s="229"/>
      <c r="AF6" s="229"/>
      <c r="AG6" s="229"/>
      <c r="AH6" s="229"/>
      <c r="AI6" s="229"/>
      <c r="AJ6" s="230" t="s">
        <v>119</v>
      </c>
      <c r="AK6" s="230"/>
      <c r="AM6" s="28"/>
    </row>
    <row r="7" spans="1:43" s="25" customFormat="1" ht="15" customHeight="1">
      <c r="AF7" s="28"/>
      <c r="AG7" s="28"/>
      <c r="AH7" s="28"/>
      <c r="AI7" s="28"/>
      <c r="AJ7" s="28"/>
      <c r="AK7" s="28"/>
      <c r="AL7" s="28"/>
      <c r="AM7" s="28"/>
      <c r="AO7" s="26"/>
    </row>
    <row r="8" spans="1:43" s="25" customFormat="1" ht="22.5" customHeight="1">
      <c r="B8" s="225" t="s">
        <v>44</v>
      </c>
      <c r="C8" s="225"/>
      <c r="D8" s="225"/>
      <c r="E8" s="225"/>
      <c r="F8" s="225"/>
      <c r="G8" s="225"/>
      <c r="I8" s="228" t="str">
        <f>IF(事業所情報!$B$8="","",事業所情報!$B$8)</f>
        <v/>
      </c>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O8" s="26"/>
    </row>
    <row r="9" spans="1:43" s="25" customFormat="1" ht="22.5" customHeight="1">
      <c r="B9" s="226" t="s">
        <v>50</v>
      </c>
      <c r="C9" s="226"/>
      <c r="D9" s="226"/>
      <c r="E9" s="226"/>
      <c r="F9" s="226"/>
      <c r="G9" s="226"/>
      <c r="H9" s="27"/>
      <c r="I9" s="227" t="str">
        <f>IF(事業所情報!$B$9="","",事業所情報!$B$9)</f>
        <v/>
      </c>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O9" s="26"/>
    </row>
    <row r="10" spans="1:43" s="25" customFormat="1" ht="15" customHeight="1">
      <c r="AC10" s="28"/>
      <c r="AD10" s="28"/>
      <c r="AE10" s="28"/>
      <c r="AF10" s="28"/>
      <c r="AG10" s="28"/>
      <c r="AH10" s="28"/>
      <c r="AI10" s="28"/>
      <c r="AJ10" s="28"/>
      <c r="AK10" s="28"/>
      <c r="AL10" s="28"/>
      <c r="AM10" s="28"/>
      <c r="AO10" s="26"/>
    </row>
    <row r="11" spans="1:43" s="25" customFormat="1" ht="22.5" customHeight="1">
      <c r="B11" s="219" t="str">
        <f>IF(利用者情報!$AE$3="","",TEXT(利用者情報!$AE$3,"ggge"&amp;"年"&amp;"m"))</f>
        <v/>
      </c>
      <c r="C11" s="219"/>
      <c r="D11" s="219"/>
      <c r="E11" s="219"/>
      <c r="F11" s="219"/>
      <c r="G11" s="220" t="s">
        <v>80</v>
      </c>
      <c r="H11" s="220"/>
      <c r="I11" s="220"/>
      <c r="J11" s="214" t="s">
        <v>120</v>
      </c>
      <c r="K11" s="215"/>
      <c r="L11" s="215"/>
      <c r="M11" s="215"/>
      <c r="N11" s="215"/>
      <c r="O11" s="215" t="str">
        <f ca="1">IF(COUNTIF(B14:U35,"?*")=0,"",COUNTIF(B14:U35,"?*"))</f>
        <v/>
      </c>
      <c r="P11" s="215"/>
      <c r="Q11" s="215"/>
      <c r="R11" s="215"/>
      <c r="S11" s="215"/>
      <c r="T11" s="215" t="s">
        <v>121</v>
      </c>
      <c r="U11" s="216"/>
      <c r="V11" s="214" t="s">
        <v>122</v>
      </c>
      <c r="W11" s="215"/>
      <c r="X11" s="215"/>
      <c r="Y11" s="215"/>
      <c r="Z11" s="215"/>
      <c r="AA11" s="215"/>
      <c r="AB11" s="215"/>
      <c r="AC11" s="215"/>
      <c r="AD11" s="215"/>
      <c r="AE11" s="217" t="str">
        <f ca="1">IF(SUM(V14:AD35)=0,"",SUM(V14:AD35))</f>
        <v/>
      </c>
      <c r="AF11" s="217"/>
      <c r="AG11" s="217"/>
      <c r="AH11" s="217"/>
      <c r="AI11" s="217"/>
      <c r="AJ11" s="217"/>
      <c r="AK11" s="217"/>
      <c r="AL11" s="217"/>
      <c r="AM11" s="218"/>
      <c r="AO11" s="26"/>
    </row>
    <row r="12" spans="1:43" s="25" customFormat="1" ht="15" customHeight="1">
      <c r="AF12" s="27"/>
      <c r="AG12" s="27"/>
      <c r="AH12" s="27"/>
      <c r="AI12" s="27"/>
      <c r="AJ12" s="27"/>
      <c r="AK12" s="27"/>
      <c r="AL12" s="27"/>
      <c r="AM12" s="27"/>
      <c r="AO12" s="26"/>
    </row>
    <row r="13" spans="1:43" s="25" customFormat="1" ht="24.75" customHeight="1">
      <c r="B13" s="214" t="s">
        <v>48</v>
      </c>
      <c r="C13" s="215"/>
      <c r="D13" s="215"/>
      <c r="E13" s="215"/>
      <c r="F13" s="215"/>
      <c r="G13" s="215"/>
      <c r="H13" s="215"/>
      <c r="I13" s="215"/>
      <c r="J13" s="215"/>
      <c r="K13" s="215"/>
      <c r="L13" s="215"/>
      <c r="M13" s="215"/>
      <c r="N13" s="215"/>
      <c r="O13" s="215"/>
      <c r="P13" s="215"/>
      <c r="Q13" s="215"/>
      <c r="R13" s="215"/>
      <c r="S13" s="215"/>
      <c r="T13" s="215"/>
      <c r="U13" s="216"/>
      <c r="V13" s="214" t="s">
        <v>49</v>
      </c>
      <c r="W13" s="215"/>
      <c r="X13" s="215"/>
      <c r="Y13" s="215"/>
      <c r="Z13" s="215"/>
      <c r="AA13" s="215"/>
      <c r="AB13" s="215"/>
      <c r="AC13" s="215"/>
      <c r="AD13" s="216"/>
      <c r="AE13" s="214" t="s">
        <v>312</v>
      </c>
      <c r="AF13" s="215"/>
      <c r="AG13" s="215"/>
      <c r="AH13" s="215"/>
      <c r="AI13" s="215"/>
      <c r="AJ13" s="215"/>
      <c r="AK13" s="215"/>
      <c r="AL13" s="215"/>
      <c r="AM13" s="216"/>
      <c r="AO13" s="29" t="s">
        <v>36</v>
      </c>
      <c r="AP13" s="29" t="s">
        <v>94</v>
      </c>
      <c r="AQ13" s="29" t="s">
        <v>306</v>
      </c>
    </row>
    <row r="14" spans="1:43" s="25" customFormat="1" ht="24.75" customHeight="1">
      <c r="B14" s="221" t="str">
        <f ca="1">IFERROR(IF(INDIRECT(AQ14&amp;"!$AV$8")="","",IF(INDIRECT(AQ14&amp;"!$AY$8")="",INDIRECT(AQ14&amp;"!$AV$8"),INDIRECT(AQ14&amp;"!$AV$8")&amp;"　（"&amp;INDIRECT(AQ14&amp;"!$AY$8")&amp;"）")),"")</f>
        <v/>
      </c>
      <c r="C14" s="221"/>
      <c r="D14" s="221"/>
      <c r="E14" s="221"/>
      <c r="F14" s="221"/>
      <c r="G14" s="221"/>
      <c r="H14" s="221"/>
      <c r="I14" s="221"/>
      <c r="J14" s="221"/>
      <c r="K14" s="221"/>
      <c r="L14" s="221"/>
      <c r="M14" s="221"/>
      <c r="N14" s="221"/>
      <c r="O14" s="221"/>
      <c r="P14" s="221"/>
      <c r="Q14" s="221"/>
      <c r="R14" s="221"/>
      <c r="S14" s="221"/>
      <c r="T14" s="221"/>
      <c r="U14" s="221"/>
      <c r="V14" s="222" t="str">
        <f ca="1">IFERROR(IF(AQ14="","",INDIRECT(AQ14&amp;"!$AX$2")),"")</f>
        <v/>
      </c>
      <c r="W14" s="223"/>
      <c r="X14" s="223"/>
      <c r="Y14" s="223"/>
      <c r="Z14" s="223"/>
      <c r="AA14" s="223"/>
      <c r="AB14" s="223"/>
      <c r="AC14" s="223"/>
      <c r="AD14" s="223"/>
      <c r="AE14" s="232"/>
      <c r="AF14" s="232"/>
      <c r="AG14" s="232"/>
      <c r="AH14" s="232"/>
      <c r="AI14" s="232"/>
      <c r="AJ14" s="232"/>
      <c r="AK14" s="232"/>
      <c r="AL14" s="232"/>
      <c r="AM14" s="232"/>
      <c r="AO14" s="29" t="str">
        <f ca="1">IFERROR(IF(AQ14="","",INDIRECT(AQ14&amp;"!$F$3")),"")</f>
        <v/>
      </c>
      <c r="AP14" s="29">
        <v>1</v>
      </c>
      <c r="AQ14" s="29" t="str">
        <f>明細元!B2</f>
        <v/>
      </c>
    </row>
    <row r="15" spans="1:43" s="25" customFormat="1" ht="24.75" customHeight="1">
      <c r="B15" s="221" t="str">
        <f t="shared" ref="B15:B23" ca="1" si="0">IFERROR(IF(INDIRECT(AQ15&amp;"!$AV$8")="","",IF(INDIRECT(AQ15&amp;"!$AY$8")="",INDIRECT(AQ15&amp;"!$AV$8"),INDIRECT(AQ15&amp;"!$AV$8")&amp;"　（"&amp;INDIRECT(AQ15&amp;"!$AY$8")&amp;"）")),"")</f>
        <v/>
      </c>
      <c r="C15" s="221"/>
      <c r="D15" s="221"/>
      <c r="E15" s="221"/>
      <c r="F15" s="221"/>
      <c r="G15" s="221"/>
      <c r="H15" s="221"/>
      <c r="I15" s="221"/>
      <c r="J15" s="221"/>
      <c r="K15" s="221"/>
      <c r="L15" s="221"/>
      <c r="M15" s="221"/>
      <c r="N15" s="221"/>
      <c r="O15" s="221"/>
      <c r="P15" s="221"/>
      <c r="Q15" s="221"/>
      <c r="R15" s="221"/>
      <c r="S15" s="221"/>
      <c r="T15" s="221"/>
      <c r="U15" s="221"/>
      <c r="V15" s="222" t="str">
        <f t="shared" ref="V15:V23" ca="1" si="1">IFERROR(IF(AQ15="","",INDIRECT(AQ15&amp;"!$AX$2")),"")</f>
        <v/>
      </c>
      <c r="W15" s="223"/>
      <c r="X15" s="223"/>
      <c r="Y15" s="223"/>
      <c r="Z15" s="223"/>
      <c r="AA15" s="223"/>
      <c r="AB15" s="223"/>
      <c r="AC15" s="223"/>
      <c r="AD15" s="223"/>
      <c r="AE15" s="232"/>
      <c r="AF15" s="232"/>
      <c r="AG15" s="232"/>
      <c r="AH15" s="232"/>
      <c r="AI15" s="232"/>
      <c r="AJ15" s="232"/>
      <c r="AK15" s="232"/>
      <c r="AL15" s="232"/>
      <c r="AM15" s="232"/>
      <c r="AO15" s="29" t="str">
        <f t="shared" ref="AO15:AO23" ca="1" si="2">IFERROR(IF(AQ15="","",INDIRECT(AQ15&amp;"!$F$3")),"")</f>
        <v/>
      </c>
      <c r="AP15" s="29">
        <v>2</v>
      </c>
      <c r="AQ15" s="29" t="str">
        <f>明細元!B3</f>
        <v/>
      </c>
    </row>
    <row r="16" spans="1:43" s="25" customFormat="1" ht="24.75" customHeight="1">
      <c r="B16" s="221" t="str">
        <f t="shared" ca="1" si="0"/>
        <v/>
      </c>
      <c r="C16" s="221"/>
      <c r="D16" s="221"/>
      <c r="E16" s="221"/>
      <c r="F16" s="221"/>
      <c r="G16" s="221"/>
      <c r="H16" s="221"/>
      <c r="I16" s="221"/>
      <c r="J16" s="221"/>
      <c r="K16" s="221"/>
      <c r="L16" s="221"/>
      <c r="M16" s="221"/>
      <c r="N16" s="221"/>
      <c r="O16" s="221"/>
      <c r="P16" s="221"/>
      <c r="Q16" s="221"/>
      <c r="R16" s="221"/>
      <c r="S16" s="221"/>
      <c r="T16" s="221"/>
      <c r="U16" s="221"/>
      <c r="V16" s="222" t="str">
        <f t="shared" ca="1" si="1"/>
        <v/>
      </c>
      <c r="W16" s="223"/>
      <c r="X16" s="223"/>
      <c r="Y16" s="223"/>
      <c r="Z16" s="223"/>
      <c r="AA16" s="223"/>
      <c r="AB16" s="223"/>
      <c r="AC16" s="223"/>
      <c r="AD16" s="223"/>
      <c r="AE16" s="232"/>
      <c r="AF16" s="232"/>
      <c r="AG16" s="232"/>
      <c r="AH16" s="232"/>
      <c r="AI16" s="232"/>
      <c r="AJ16" s="232"/>
      <c r="AK16" s="232"/>
      <c r="AL16" s="232"/>
      <c r="AM16" s="232"/>
      <c r="AO16" s="29" t="str">
        <f t="shared" ca="1" si="2"/>
        <v/>
      </c>
      <c r="AP16" s="29">
        <v>3</v>
      </c>
      <c r="AQ16" s="29" t="str">
        <f>明細元!B4</f>
        <v/>
      </c>
    </row>
    <row r="17" spans="2:43" s="25" customFormat="1" ht="24.75" customHeight="1">
      <c r="B17" s="221" t="str">
        <f t="shared" ca="1" si="0"/>
        <v/>
      </c>
      <c r="C17" s="221"/>
      <c r="D17" s="221"/>
      <c r="E17" s="221"/>
      <c r="F17" s="221"/>
      <c r="G17" s="221"/>
      <c r="H17" s="221"/>
      <c r="I17" s="221"/>
      <c r="J17" s="221"/>
      <c r="K17" s="221"/>
      <c r="L17" s="221"/>
      <c r="M17" s="221"/>
      <c r="N17" s="221"/>
      <c r="O17" s="221"/>
      <c r="P17" s="221"/>
      <c r="Q17" s="221"/>
      <c r="R17" s="221"/>
      <c r="S17" s="221"/>
      <c r="T17" s="221"/>
      <c r="U17" s="221"/>
      <c r="V17" s="222" t="str">
        <f t="shared" ca="1" si="1"/>
        <v/>
      </c>
      <c r="W17" s="223"/>
      <c r="X17" s="223"/>
      <c r="Y17" s="223"/>
      <c r="Z17" s="223"/>
      <c r="AA17" s="223"/>
      <c r="AB17" s="223"/>
      <c r="AC17" s="223"/>
      <c r="AD17" s="223"/>
      <c r="AE17" s="232"/>
      <c r="AF17" s="232"/>
      <c r="AG17" s="232"/>
      <c r="AH17" s="232"/>
      <c r="AI17" s="232"/>
      <c r="AJ17" s="232"/>
      <c r="AK17" s="232"/>
      <c r="AL17" s="232"/>
      <c r="AM17" s="232"/>
      <c r="AO17" s="29" t="str">
        <f t="shared" ca="1" si="2"/>
        <v/>
      </c>
      <c r="AP17" s="29">
        <v>4</v>
      </c>
      <c r="AQ17" s="29" t="str">
        <f>明細元!B5</f>
        <v/>
      </c>
    </row>
    <row r="18" spans="2:43" s="25" customFormat="1" ht="24.75" customHeight="1">
      <c r="B18" s="221" t="str">
        <f t="shared" ca="1" si="0"/>
        <v/>
      </c>
      <c r="C18" s="221"/>
      <c r="D18" s="221"/>
      <c r="E18" s="221"/>
      <c r="F18" s="221"/>
      <c r="G18" s="221"/>
      <c r="H18" s="221"/>
      <c r="I18" s="221"/>
      <c r="J18" s="221"/>
      <c r="K18" s="221"/>
      <c r="L18" s="221"/>
      <c r="M18" s="221"/>
      <c r="N18" s="221"/>
      <c r="O18" s="221"/>
      <c r="P18" s="221"/>
      <c r="Q18" s="221"/>
      <c r="R18" s="221"/>
      <c r="S18" s="221"/>
      <c r="T18" s="221"/>
      <c r="U18" s="221"/>
      <c r="V18" s="222" t="str">
        <f t="shared" ca="1" si="1"/>
        <v/>
      </c>
      <c r="W18" s="223"/>
      <c r="X18" s="223"/>
      <c r="Y18" s="223"/>
      <c r="Z18" s="223"/>
      <c r="AA18" s="223"/>
      <c r="AB18" s="223"/>
      <c r="AC18" s="223"/>
      <c r="AD18" s="223"/>
      <c r="AE18" s="232"/>
      <c r="AF18" s="232"/>
      <c r="AG18" s="232"/>
      <c r="AH18" s="232"/>
      <c r="AI18" s="232"/>
      <c r="AJ18" s="232"/>
      <c r="AK18" s="232"/>
      <c r="AL18" s="232"/>
      <c r="AM18" s="232"/>
      <c r="AO18" s="29" t="str">
        <f t="shared" ca="1" si="2"/>
        <v/>
      </c>
      <c r="AP18" s="29">
        <v>5</v>
      </c>
      <c r="AQ18" s="29" t="str">
        <f>明細元!B6</f>
        <v/>
      </c>
    </row>
    <row r="19" spans="2:43" s="25" customFormat="1" ht="24.75" customHeight="1">
      <c r="B19" s="221" t="str">
        <f t="shared" ca="1" si="0"/>
        <v/>
      </c>
      <c r="C19" s="221"/>
      <c r="D19" s="221"/>
      <c r="E19" s="221"/>
      <c r="F19" s="221"/>
      <c r="G19" s="221"/>
      <c r="H19" s="221"/>
      <c r="I19" s="221"/>
      <c r="J19" s="221"/>
      <c r="K19" s="221"/>
      <c r="L19" s="221"/>
      <c r="M19" s="221"/>
      <c r="N19" s="221"/>
      <c r="O19" s="221"/>
      <c r="P19" s="221"/>
      <c r="Q19" s="221"/>
      <c r="R19" s="221"/>
      <c r="S19" s="221"/>
      <c r="T19" s="221"/>
      <c r="U19" s="221"/>
      <c r="V19" s="222" t="str">
        <f t="shared" ca="1" si="1"/>
        <v/>
      </c>
      <c r="W19" s="223"/>
      <c r="X19" s="223"/>
      <c r="Y19" s="223"/>
      <c r="Z19" s="223"/>
      <c r="AA19" s="223"/>
      <c r="AB19" s="223"/>
      <c r="AC19" s="223"/>
      <c r="AD19" s="223"/>
      <c r="AE19" s="232"/>
      <c r="AF19" s="232"/>
      <c r="AG19" s="232"/>
      <c r="AH19" s="232"/>
      <c r="AI19" s="232"/>
      <c r="AJ19" s="232"/>
      <c r="AK19" s="232"/>
      <c r="AL19" s="232"/>
      <c r="AM19" s="232"/>
      <c r="AO19" s="29" t="str">
        <f t="shared" ca="1" si="2"/>
        <v/>
      </c>
      <c r="AP19" s="29">
        <v>6</v>
      </c>
      <c r="AQ19" s="29" t="str">
        <f>明細元!B7</f>
        <v/>
      </c>
    </row>
    <row r="20" spans="2:43" s="25" customFormat="1" ht="24.75" customHeight="1">
      <c r="B20" s="221" t="str">
        <f t="shared" ca="1" si="0"/>
        <v/>
      </c>
      <c r="C20" s="221"/>
      <c r="D20" s="221"/>
      <c r="E20" s="221"/>
      <c r="F20" s="221"/>
      <c r="G20" s="221"/>
      <c r="H20" s="221"/>
      <c r="I20" s="221"/>
      <c r="J20" s="221"/>
      <c r="K20" s="221"/>
      <c r="L20" s="221"/>
      <c r="M20" s="221"/>
      <c r="N20" s="221"/>
      <c r="O20" s="221"/>
      <c r="P20" s="221"/>
      <c r="Q20" s="221"/>
      <c r="R20" s="221"/>
      <c r="S20" s="221"/>
      <c r="T20" s="221"/>
      <c r="U20" s="221"/>
      <c r="V20" s="222" t="str">
        <f t="shared" ca="1" si="1"/>
        <v/>
      </c>
      <c r="W20" s="223"/>
      <c r="X20" s="223"/>
      <c r="Y20" s="223"/>
      <c r="Z20" s="223"/>
      <c r="AA20" s="223"/>
      <c r="AB20" s="223"/>
      <c r="AC20" s="223"/>
      <c r="AD20" s="223"/>
      <c r="AE20" s="232"/>
      <c r="AF20" s="232"/>
      <c r="AG20" s="232"/>
      <c r="AH20" s="232"/>
      <c r="AI20" s="232"/>
      <c r="AJ20" s="232"/>
      <c r="AK20" s="232"/>
      <c r="AL20" s="232"/>
      <c r="AM20" s="232"/>
      <c r="AO20" s="29" t="str">
        <f t="shared" ca="1" si="2"/>
        <v/>
      </c>
      <c r="AP20" s="29">
        <v>7</v>
      </c>
      <c r="AQ20" s="29" t="str">
        <f>明細元!B8</f>
        <v/>
      </c>
    </row>
    <row r="21" spans="2:43" s="25" customFormat="1" ht="24.75" customHeight="1">
      <c r="B21" s="221" t="str">
        <f t="shared" ca="1" si="0"/>
        <v/>
      </c>
      <c r="C21" s="221"/>
      <c r="D21" s="221"/>
      <c r="E21" s="221"/>
      <c r="F21" s="221"/>
      <c r="G21" s="221"/>
      <c r="H21" s="221"/>
      <c r="I21" s="221"/>
      <c r="J21" s="221"/>
      <c r="K21" s="221"/>
      <c r="L21" s="221"/>
      <c r="M21" s="221"/>
      <c r="N21" s="221"/>
      <c r="O21" s="221"/>
      <c r="P21" s="221"/>
      <c r="Q21" s="221"/>
      <c r="R21" s="221"/>
      <c r="S21" s="221"/>
      <c r="T21" s="221"/>
      <c r="U21" s="221"/>
      <c r="V21" s="222" t="str">
        <f t="shared" ca="1" si="1"/>
        <v/>
      </c>
      <c r="W21" s="223"/>
      <c r="X21" s="223"/>
      <c r="Y21" s="223"/>
      <c r="Z21" s="223"/>
      <c r="AA21" s="223"/>
      <c r="AB21" s="223"/>
      <c r="AC21" s="223"/>
      <c r="AD21" s="223"/>
      <c r="AE21" s="232"/>
      <c r="AF21" s="232"/>
      <c r="AG21" s="232"/>
      <c r="AH21" s="232"/>
      <c r="AI21" s="232"/>
      <c r="AJ21" s="232"/>
      <c r="AK21" s="232"/>
      <c r="AL21" s="232"/>
      <c r="AM21" s="232"/>
      <c r="AO21" s="29" t="str">
        <f t="shared" ca="1" si="2"/>
        <v/>
      </c>
      <c r="AP21" s="29">
        <v>8</v>
      </c>
      <c r="AQ21" s="29" t="str">
        <f>明細元!B9</f>
        <v/>
      </c>
    </row>
    <row r="22" spans="2:43" s="25" customFormat="1" ht="24.75" customHeight="1">
      <c r="B22" s="221" t="str">
        <f t="shared" ca="1" si="0"/>
        <v/>
      </c>
      <c r="C22" s="221"/>
      <c r="D22" s="221"/>
      <c r="E22" s="221"/>
      <c r="F22" s="221"/>
      <c r="G22" s="221"/>
      <c r="H22" s="221"/>
      <c r="I22" s="221"/>
      <c r="J22" s="221"/>
      <c r="K22" s="221"/>
      <c r="L22" s="221"/>
      <c r="M22" s="221"/>
      <c r="N22" s="221"/>
      <c r="O22" s="221"/>
      <c r="P22" s="221"/>
      <c r="Q22" s="221"/>
      <c r="R22" s="221"/>
      <c r="S22" s="221"/>
      <c r="T22" s="221"/>
      <c r="U22" s="221"/>
      <c r="V22" s="222" t="str">
        <f t="shared" ca="1" si="1"/>
        <v/>
      </c>
      <c r="W22" s="223"/>
      <c r="X22" s="223"/>
      <c r="Y22" s="223"/>
      <c r="Z22" s="223"/>
      <c r="AA22" s="223"/>
      <c r="AB22" s="223"/>
      <c r="AC22" s="223"/>
      <c r="AD22" s="223"/>
      <c r="AE22" s="232"/>
      <c r="AF22" s="232"/>
      <c r="AG22" s="232"/>
      <c r="AH22" s="232"/>
      <c r="AI22" s="232"/>
      <c r="AJ22" s="232"/>
      <c r="AK22" s="232"/>
      <c r="AL22" s="232"/>
      <c r="AM22" s="232"/>
      <c r="AO22" s="29" t="str">
        <f t="shared" ca="1" si="2"/>
        <v/>
      </c>
      <c r="AP22" s="29">
        <v>9</v>
      </c>
      <c r="AQ22" s="29" t="str">
        <f>明細元!B10</f>
        <v/>
      </c>
    </row>
    <row r="23" spans="2:43" s="25" customFormat="1" ht="24.75" customHeight="1">
      <c r="B23" s="221" t="str">
        <f t="shared" ca="1" si="0"/>
        <v/>
      </c>
      <c r="C23" s="221"/>
      <c r="D23" s="221"/>
      <c r="E23" s="221"/>
      <c r="F23" s="221"/>
      <c r="G23" s="221"/>
      <c r="H23" s="221"/>
      <c r="I23" s="221"/>
      <c r="J23" s="221"/>
      <c r="K23" s="221"/>
      <c r="L23" s="221"/>
      <c r="M23" s="221"/>
      <c r="N23" s="221"/>
      <c r="O23" s="221"/>
      <c r="P23" s="221"/>
      <c r="Q23" s="221"/>
      <c r="R23" s="221"/>
      <c r="S23" s="221"/>
      <c r="T23" s="221"/>
      <c r="U23" s="221"/>
      <c r="V23" s="222" t="str">
        <f t="shared" ca="1" si="1"/>
        <v/>
      </c>
      <c r="W23" s="223"/>
      <c r="X23" s="223"/>
      <c r="Y23" s="223"/>
      <c r="Z23" s="223"/>
      <c r="AA23" s="223"/>
      <c r="AB23" s="223"/>
      <c r="AC23" s="223"/>
      <c r="AD23" s="223"/>
      <c r="AE23" s="232"/>
      <c r="AF23" s="232"/>
      <c r="AG23" s="232"/>
      <c r="AH23" s="232"/>
      <c r="AI23" s="232"/>
      <c r="AJ23" s="232"/>
      <c r="AK23" s="232"/>
      <c r="AL23" s="232"/>
      <c r="AM23" s="232"/>
      <c r="AO23" s="29" t="str">
        <f t="shared" ca="1" si="2"/>
        <v/>
      </c>
      <c r="AP23" s="29">
        <v>10</v>
      </c>
      <c r="AQ23" s="29" t="str">
        <f>明細元!B11</f>
        <v/>
      </c>
    </row>
    <row r="24" spans="2:43" s="25" customFormat="1" ht="24.75" customHeight="1">
      <c r="B24" s="221"/>
      <c r="C24" s="221"/>
      <c r="D24" s="221"/>
      <c r="E24" s="221"/>
      <c r="F24" s="221"/>
      <c r="G24" s="221"/>
      <c r="H24" s="221"/>
      <c r="I24" s="221"/>
      <c r="J24" s="221"/>
      <c r="K24" s="221"/>
      <c r="L24" s="221"/>
      <c r="M24" s="221"/>
      <c r="N24" s="221"/>
      <c r="O24" s="221"/>
      <c r="P24" s="221"/>
      <c r="Q24" s="221"/>
      <c r="R24" s="221"/>
      <c r="S24" s="221"/>
      <c r="T24" s="221"/>
      <c r="U24" s="221"/>
      <c r="V24" s="222"/>
      <c r="W24" s="223"/>
      <c r="X24" s="223"/>
      <c r="Y24" s="223"/>
      <c r="Z24" s="223"/>
      <c r="AA24" s="223"/>
      <c r="AB24" s="223"/>
      <c r="AC24" s="223"/>
      <c r="AD24" s="223"/>
      <c r="AE24" s="232"/>
      <c r="AF24" s="232"/>
      <c r="AG24" s="232"/>
      <c r="AH24" s="232"/>
      <c r="AI24" s="232"/>
      <c r="AJ24" s="232"/>
      <c r="AK24" s="232"/>
      <c r="AL24" s="232"/>
      <c r="AM24" s="232"/>
      <c r="AO24" s="29"/>
      <c r="AP24" s="29"/>
      <c r="AQ24" s="29"/>
    </row>
    <row r="25" spans="2:43" s="25" customFormat="1" ht="24.75" customHeight="1">
      <c r="B25" s="221"/>
      <c r="C25" s="221"/>
      <c r="D25" s="221"/>
      <c r="E25" s="221"/>
      <c r="F25" s="221"/>
      <c r="G25" s="221"/>
      <c r="H25" s="221"/>
      <c r="I25" s="221"/>
      <c r="J25" s="221"/>
      <c r="K25" s="221"/>
      <c r="L25" s="221"/>
      <c r="M25" s="221"/>
      <c r="N25" s="221"/>
      <c r="O25" s="221"/>
      <c r="P25" s="221"/>
      <c r="Q25" s="221"/>
      <c r="R25" s="221"/>
      <c r="S25" s="221"/>
      <c r="T25" s="221"/>
      <c r="U25" s="221"/>
      <c r="V25" s="222"/>
      <c r="W25" s="223"/>
      <c r="X25" s="223"/>
      <c r="Y25" s="223"/>
      <c r="Z25" s="223"/>
      <c r="AA25" s="223"/>
      <c r="AB25" s="223"/>
      <c r="AC25" s="223"/>
      <c r="AD25" s="223"/>
      <c r="AE25" s="232"/>
      <c r="AF25" s="232"/>
      <c r="AG25" s="232"/>
      <c r="AH25" s="232"/>
      <c r="AI25" s="232"/>
      <c r="AJ25" s="232"/>
      <c r="AK25" s="232"/>
      <c r="AL25" s="232"/>
      <c r="AM25" s="232"/>
      <c r="AO25" s="29"/>
      <c r="AP25" s="29"/>
      <c r="AQ25" s="29"/>
    </row>
    <row r="26" spans="2:43" s="25" customFormat="1" ht="24.75" customHeight="1">
      <c r="B26" s="221"/>
      <c r="C26" s="221"/>
      <c r="D26" s="221"/>
      <c r="E26" s="221"/>
      <c r="F26" s="221"/>
      <c r="G26" s="221"/>
      <c r="H26" s="221"/>
      <c r="I26" s="221"/>
      <c r="J26" s="221"/>
      <c r="K26" s="221"/>
      <c r="L26" s="221"/>
      <c r="M26" s="221"/>
      <c r="N26" s="221"/>
      <c r="O26" s="221"/>
      <c r="P26" s="221"/>
      <c r="Q26" s="221"/>
      <c r="R26" s="221"/>
      <c r="S26" s="221"/>
      <c r="T26" s="221"/>
      <c r="U26" s="221"/>
      <c r="V26" s="222"/>
      <c r="W26" s="223"/>
      <c r="X26" s="223"/>
      <c r="Y26" s="223"/>
      <c r="Z26" s="223"/>
      <c r="AA26" s="223"/>
      <c r="AB26" s="223"/>
      <c r="AC26" s="223"/>
      <c r="AD26" s="223"/>
      <c r="AE26" s="232"/>
      <c r="AF26" s="232"/>
      <c r="AG26" s="232"/>
      <c r="AH26" s="232"/>
      <c r="AI26" s="232"/>
      <c r="AJ26" s="232"/>
      <c r="AK26" s="232"/>
      <c r="AL26" s="232"/>
      <c r="AM26" s="232"/>
      <c r="AO26" s="29"/>
      <c r="AP26" s="29"/>
      <c r="AQ26" s="29"/>
    </row>
    <row r="27" spans="2:43" s="25" customFormat="1" ht="24.75" customHeight="1">
      <c r="B27" s="221"/>
      <c r="C27" s="221"/>
      <c r="D27" s="221"/>
      <c r="E27" s="221"/>
      <c r="F27" s="221"/>
      <c r="G27" s="221"/>
      <c r="H27" s="221"/>
      <c r="I27" s="221"/>
      <c r="J27" s="221"/>
      <c r="K27" s="221"/>
      <c r="L27" s="221"/>
      <c r="M27" s="221"/>
      <c r="N27" s="221"/>
      <c r="O27" s="221"/>
      <c r="P27" s="221"/>
      <c r="Q27" s="221"/>
      <c r="R27" s="221"/>
      <c r="S27" s="221"/>
      <c r="T27" s="221"/>
      <c r="U27" s="221"/>
      <c r="V27" s="222"/>
      <c r="W27" s="223"/>
      <c r="X27" s="223"/>
      <c r="Y27" s="223"/>
      <c r="Z27" s="223"/>
      <c r="AA27" s="223"/>
      <c r="AB27" s="223"/>
      <c r="AC27" s="223"/>
      <c r="AD27" s="223"/>
      <c r="AE27" s="232"/>
      <c r="AF27" s="232"/>
      <c r="AG27" s="232"/>
      <c r="AH27" s="232"/>
      <c r="AI27" s="232"/>
      <c r="AJ27" s="232"/>
      <c r="AK27" s="232"/>
      <c r="AL27" s="232"/>
      <c r="AM27" s="232"/>
      <c r="AO27" s="29"/>
      <c r="AP27" s="29"/>
      <c r="AQ27" s="29"/>
    </row>
    <row r="28" spans="2:43" s="25" customFormat="1" ht="24.75" customHeight="1">
      <c r="B28" s="221"/>
      <c r="C28" s="221"/>
      <c r="D28" s="221"/>
      <c r="E28" s="221"/>
      <c r="F28" s="221"/>
      <c r="G28" s="221"/>
      <c r="H28" s="221"/>
      <c r="I28" s="221"/>
      <c r="J28" s="221"/>
      <c r="K28" s="221"/>
      <c r="L28" s="221"/>
      <c r="M28" s="221"/>
      <c r="N28" s="221"/>
      <c r="O28" s="221"/>
      <c r="P28" s="221"/>
      <c r="Q28" s="221"/>
      <c r="R28" s="221"/>
      <c r="S28" s="221"/>
      <c r="T28" s="221"/>
      <c r="U28" s="221"/>
      <c r="V28" s="222"/>
      <c r="W28" s="223"/>
      <c r="X28" s="223"/>
      <c r="Y28" s="223"/>
      <c r="Z28" s="223"/>
      <c r="AA28" s="223"/>
      <c r="AB28" s="223"/>
      <c r="AC28" s="223"/>
      <c r="AD28" s="223"/>
      <c r="AE28" s="232"/>
      <c r="AF28" s="232"/>
      <c r="AG28" s="232"/>
      <c r="AH28" s="232"/>
      <c r="AI28" s="232"/>
      <c r="AJ28" s="232"/>
      <c r="AK28" s="232"/>
      <c r="AL28" s="232"/>
      <c r="AM28" s="232"/>
      <c r="AO28" s="29"/>
      <c r="AP28" s="29"/>
      <c r="AQ28" s="29"/>
    </row>
    <row r="29" spans="2:43" s="25" customFormat="1" ht="24.75" customHeight="1">
      <c r="B29" s="221"/>
      <c r="C29" s="221"/>
      <c r="D29" s="221"/>
      <c r="E29" s="221"/>
      <c r="F29" s="221"/>
      <c r="G29" s="221"/>
      <c r="H29" s="221"/>
      <c r="I29" s="221"/>
      <c r="J29" s="221"/>
      <c r="K29" s="221"/>
      <c r="L29" s="221"/>
      <c r="M29" s="221"/>
      <c r="N29" s="221"/>
      <c r="O29" s="221"/>
      <c r="P29" s="221"/>
      <c r="Q29" s="221"/>
      <c r="R29" s="221"/>
      <c r="S29" s="221"/>
      <c r="T29" s="221"/>
      <c r="U29" s="221"/>
      <c r="V29" s="222"/>
      <c r="W29" s="223"/>
      <c r="X29" s="223"/>
      <c r="Y29" s="223"/>
      <c r="Z29" s="223"/>
      <c r="AA29" s="223"/>
      <c r="AB29" s="223"/>
      <c r="AC29" s="223"/>
      <c r="AD29" s="223"/>
      <c r="AE29" s="232"/>
      <c r="AF29" s="232"/>
      <c r="AG29" s="232"/>
      <c r="AH29" s="232"/>
      <c r="AI29" s="232"/>
      <c r="AJ29" s="232"/>
      <c r="AK29" s="232"/>
      <c r="AL29" s="232"/>
      <c r="AM29" s="232"/>
      <c r="AO29" s="29"/>
      <c r="AP29" s="29"/>
      <c r="AQ29" s="29"/>
    </row>
    <row r="30" spans="2:43" s="25" customFormat="1" ht="24.75" customHeight="1">
      <c r="B30" s="221"/>
      <c r="C30" s="221"/>
      <c r="D30" s="221"/>
      <c r="E30" s="221"/>
      <c r="F30" s="221"/>
      <c r="G30" s="221"/>
      <c r="H30" s="221"/>
      <c r="I30" s="221"/>
      <c r="J30" s="221"/>
      <c r="K30" s="221"/>
      <c r="L30" s="221"/>
      <c r="M30" s="221"/>
      <c r="N30" s="221"/>
      <c r="O30" s="221"/>
      <c r="P30" s="221"/>
      <c r="Q30" s="221"/>
      <c r="R30" s="221"/>
      <c r="S30" s="221"/>
      <c r="T30" s="221"/>
      <c r="U30" s="221"/>
      <c r="V30" s="222"/>
      <c r="W30" s="223"/>
      <c r="X30" s="223"/>
      <c r="Y30" s="223"/>
      <c r="Z30" s="223"/>
      <c r="AA30" s="223"/>
      <c r="AB30" s="223"/>
      <c r="AC30" s="223"/>
      <c r="AD30" s="223"/>
      <c r="AE30" s="232"/>
      <c r="AF30" s="232"/>
      <c r="AG30" s="232"/>
      <c r="AH30" s="232"/>
      <c r="AI30" s="232"/>
      <c r="AJ30" s="232"/>
      <c r="AK30" s="232"/>
      <c r="AL30" s="232"/>
      <c r="AM30" s="232"/>
      <c r="AO30" s="29"/>
      <c r="AP30" s="29"/>
      <c r="AQ30" s="29"/>
    </row>
    <row r="31" spans="2:43" s="25" customFormat="1" ht="24.75" customHeight="1">
      <c r="B31" s="221"/>
      <c r="C31" s="221"/>
      <c r="D31" s="221"/>
      <c r="E31" s="221"/>
      <c r="F31" s="221"/>
      <c r="G31" s="221"/>
      <c r="H31" s="221"/>
      <c r="I31" s="221"/>
      <c r="J31" s="221"/>
      <c r="K31" s="221"/>
      <c r="L31" s="221"/>
      <c r="M31" s="221"/>
      <c r="N31" s="221"/>
      <c r="O31" s="221"/>
      <c r="P31" s="221"/>
      <c r="Q31" s="221"/>
      <c r="R31" s="221"/>
      <c r="S31" s="221"/>
      <c r="T31" s="221"/>
      <c r="U31" s="221"/>
      <c r="V31" s="222"/>
      <c r="W31" s="223"/>
      <c r="X31" s="223"/>
      <c r="Y31" s="223"/>
      <c r="Z31" s="223"/>
      <c r="AA31" s="223"/>
      <c r="AB31" s="223"/>
      <c r="AC31" s="223"/>
      <c r="AD31" s="223"/>
      <c r="AE31" s="232"/>
      <c r="AF31" s="232"/>
      <c r="AG31" s="232"/>
      <c r="AH31" s="232"/>
      <c r="AI31" s="232"/>
      <c r="AJ31" s="232"/>
      <c r="AK31" s="232"/>
      <c r="AL31" s="232"/>
      <c r="AM31" s="232"/>
      <c r="AO31" s="29"/>
      <c r="AP31" s="29"/>
      <c r="AQ31" s="29"/>
    </row>
    <row r="32" spans="2:43" s="25" customFormat="1" ht="24.75" customHeight="1">
      <c r="B32" s="221"/>
      <c r="C32" s="221"/>
      <c r="D32" s="221"/>
      <c r="E32" s="221"/>
      <c r="F32" s="221"/>
      <c r="G32" s="221"/>
      <c r="H32" s="221"/>
      <c r="I32" s="221"/>
      <c r="J32" s="221"/>
      <c r="K32" s="221"/>
      <c r="L32" s="221"/>
      <c r="M32" s="221"/>
      <c r="N32" s="221"/>
      <c r="O32" s="221"/>
      <c r="P32" s="221"/>
      <c r="Q32" s="221"/>
      <c r="R32" s="221"/>
      <c r="S32" s="221"/>
      <c r="T32" s="221"/>
      <c r="U32" s="221"/>
      <c r="V32" s="222"/>
      <c r="W32" s="223"/>
      <c r="X32" s="223"/>
      <c r="Y32" s="223"/>
      <c r="Z32" s="223"/>
      <c r="AA32" s="223"/>
      <c r="AB32" s="223"/>
      <c r="AC32" s="223"/>
      <c r="AD32" s="223"/>
      <c r="AE32" s="232"/>
      <c r="AF32" s="232"/>
      <c r="AG32" s="232"/>
      <c r="AH32" s="232"/>
      <c r="AI32" s="232"/>
      <c r="AJ32" s="232"/>
      <c r="AK32" s="232"/>
      <c r="AL32" s="232"/>
      <c r="AM32" s="232"/>
      <c r="AO32" s="29"/>
      <c r="AP32" s="29"/>
      <c r="AQ32" s="29"/>
    </row>
    <row r="33" spans="2:43" s="25" customFormat="1" ht="24.75" customHeight="1">
      <c r="B33" s="221"/>
      <c r="C33" s="221"/>
      <c r="D33" s="221"/>
      <c r="E33" s="221"/>
      <c r="F33" s="221"/>
      <c r="G33" s="221"/>
      <c r="H33" s="221"/>
      <c r="I33" s="221"/>
      <c r="J33" s="221"/>
      <c r="K33" s="221"/>
      <c r="L33" s="221"/>
      <c r="M33" s="221"/>
      <c r="N33" s="221"/>
      <c r="O33" s="221"/>
      <c r="P33" s="221"/>
      <c r="Q33" s="221"/>
      <c r="R33" s="221"/>
      <c r="S33" s="221"/>
      <c r="T33" s="221"/>
      <c r="U33" s="221"/>
      <c r="V33" s="222"/>
      <c r="W33" s="223"/>
      <c r="X33" s="223"/>
      <c r="Y33" s="223"/>
      <c r="Z33" s="223"/>
      <c r="AA33" s="223"/>
      <c r="AB33" s="223"/>
      <c r="AC33" s="223"/>
      <c r="AD33" s="223"/>
      <c r="AE33" s="232"/>
      <c r="AF33" s="232"/>
      <c r="AG33" s="232"/>
      <c r="AH33" s="232"/>
      <c r="AI33" s="232"/>
      <c r="AJ33" s="232"/>
      <c r="AK33" s="232"/>
      <c r="AL33" s="232"/>
      <c r="AM33" s="232"/>
      <c r="AO33" s="29"/>
      <c r="AP33" s="29"/>
      <c r="AQ33" s="29"/>
    </row>
    <row r="34" spans="2:43" s="25" customFormat="1" ht="24.75" customHeight="1">
      <c r="B34" s="221"/>
      <c r="C34" s="221"/>
      <c r="D34" s="221"/>
      <c r="E34" s="221"/>
      <c r="F34" s="221"/>
      <c r="G34" s="221"/>
      <c r="H34" s="221"/>
      <c r="I34" s="221"/>
      <c r="J34" s="221"/>
      <c r="K34" s="221"/>
      <c r="L34" s="221"/>
      <c r="M34" s="221"/>
      <c r="N34" s="221"/>
      <c r="O34" s="221"/>
      <c r="P34" s="221"/>
      <c r="Q34" s="221"/>
      <c r="R34" s="221"/>
      <c r="S34" s="221"/>
      <c r="T34" s="221"/>
      <c r="U34" s="221"/>
      <c r="V34" s="222"/>
      <c r="W34" s="223"/>
      <c r="X34" s="223"/>
      <c r="Y34" s="223"/>
      <c r="Z34" s="223"/>
      <c r="AA34" s="223"/>
      <c r="AB34" s="223"/>
      <c r="AC34" s="223"/>
      <c r="AD34" s="223"/>
      <c r="AE34" s="232"/>
      <c r="AF34" s="232"/>
      <c r="AG34" s="232"/>
      <c r="AH34" s="232"/>
      <c r="AI34" s="232"/>
      <c r="AJ34" s="232"/>
      <c r="AK34" s="232"/>
      <c r="AL34" s="232"/>
      <c r="AM34" s="232"/>
      <c r="AO34" s="29"/>
      <c r="AP34" s="29"/>
      <c r="AQ34" s="29"/>
    </row>
    <row r="35" spans="2:43" s="25" customFormat="1" ht="24.75" customHeight="1">
      <c r="B35" s="221"/>
      <c r="C35" s="221"/>
      <c r="D35" s="221"/>
      <c r="E35" s="221"/>
      <c r="F35" s="221"/>
      <c r="G35" s="221"/>
      <c r="H35" s="221"/>
      <c r="I35" s="221"/>
      <c r="J35" s="221"/>
      <c r="K35" s="221"/>
      <c r="L35" s="221"/>
      <c r="M35" s="221"/>
      <c r="N35" s="221"/>
      <c r="O35" s="221"/>
      <c r="P35" s="221"/>
      <c r="Q35" s="221"/>
      <c r="R35" s="221"/>
      <c r="S35" s="221"/>
      <c r="T35" s="221"/>
      <c r="U35" s="221"/>
      <c r="V35" s="222"/>
      <c r="W35" s="223"/>
      <c r="X35" s="223"/>
      <c r="Y35" s="223"/>
      <c r="Z35" s="223"/>
      <c r="AA35" s="223"/>
      <c r="AB35" s="223"/>
      <c r="AC35" s="223"/>
      <c r="AD35" s="223"/>
      <c r="AE35" s="232"/>
      <c r="AF35" s="232"/>
      <c r="AG35" s="232"/>
      <c r="AH35" s="232"/>
      <c r="AI35" s="232"/>
      <c r="AJ35" s="232"/>
      <c r="AK35" s="232"/>
      <c r="AL35" s="232"/>
      <c r="AM35" s="232"/>
      <c r="AO35" s="29"/>
      <c r="AP35" s="29"/>
      <c r="AQ35" s="29"/>
    </row>
  </sheetData>
  <sheetProtection algorithmName="SHA-512" hashValue="tFfQm+e0H4VGWbRG4Vja7fVOkw/QfyTnvYmtneU7z6wI8EE5jb5a+A1Lb1D1vyblUKpJRqs/oV1W3IG9+RU3GQ==" saltValue="GDA6aSMWGbans9Fi/v/V0Q==" spinCount="100000" sheet="1" objects="1" scenarios="1"/>
  <mergeCells count="86">
    <mergeCell ref="B35:U35"/>
    <mergeCell ref="V35:AD35"/>
    <mergeCell ref="AE35:AM35"/>
    <mergeCell ref="AE15:AM15"/>
    <mergeCell ref="AE16:AM16"/>
    <mergeCell ref="AE17:AM17"/>
    <mergeCell ref="AE18:AM18"/>
    <mergeCell ref="AE19:AM19"/>
    <mergeCell ref="AE20:AM20"/>
    <mergeCell ref="AE21:AM21"/>
    <mergeCell ref="V15:AD15"/>
    <mergeCell ref="V16:AD16"/>
    <mergeCell ref="B31:U31"/>
    <mergeCell ref="B32:U32"/>
    <mergeCell ref="V31:AD31"/>
    <mergeCell ref="V32:AD32"/>
    <mergeCell ref="AE31:AM31"/>
    <mergeCell ref="AE32:AM32"/>
    <mergeCell ref="B33:U33"/>
    <mergeCell ref="B34:U34"/>
    <mergeCell ref="V33:AD33"/>
    <mergeCell ref="V34:AD34"/>
    <mergeCell ref="AE33:AM33"/>
    <mergeCell ref="AE34:AM34"/>
    <mergeCell ref="B27:U27"/>
    <mergeCell ref="B28:U28"/>
    <mergeCell ref="V27:AD27"/>
    <mergeCell ref="V28:AD28"/>
    <mergeCell ref="AE27:AM27"/>
    <mergeCell ref="AE28:AM28"/>
    <mergeCell ref="B29:U29"/>
    <mergeCell ref="B30:U30"/>
    <mergeCell ref="V29:AD29"/>
    <mergeCell ref="V30:AD30"/>
    <mergeCell ref="AE29:AM29"/>
    <mergeCell ref="AE30:AM30"/>
    <mergeCell ref="B23:U23"/>
    <mergeCell ref="B24:U24"/>
    <mergeCell ref="V23:AD23"/>
    <mergeCell ref="V24:AD24"/>
    <mergeCell ref="AE23:AM23"/>
    <mergeCell ref="AE24:AM24"/>
    <mergeCell ref="B25:U25"/>
    <mergeCell ref="B26:U26"/>
    <mergeCell ref="V25:AD25"/>
    <mergeCell ref="V26:AD26"/>
    <mergeCell ref="AE25:AM25"/>
    <mergeCell ref="AE26:AM26"/>
    <mergeCell ref="AE14:AM14"/>
    <mergeCell ref="U6:AI6"/>
    <mergeCell ref="B6:L6"/>
    <mergeCell ref="B21:U21"/>
    <mergeCell ref="B22:U22"/>
    <mergeCell ref="V21:AD21"/>
    <mergeCell ref="V22:AD22"/>
    <mergeCell ref="AE22:AM22"/>
    <mergeCell ref="B19:U19"/>
    <mergeCell ref="B20:U20"/>
    <mergeCell ref="V20:AD20"/>
    <mergeCell ref="B17:U17"/>
    <mergeCell ref="B18:U18"/>
    <mergeCell ref="V17:AD17"/>
    <mergeCell ref="V18:AD18"/>
    <mergeCell ref="V19:AD19"/>
    <mergeCell ref="A2:AM3"/>
    <mergeCell ref="B8:G8"/>
    <mergeCell ref="B9:G9"/>
    <mergeCell ref="I9:AL9"/>
    <mergeCell ref="I8:AL8"/>
    <mergeCell ref="M6:T6"/>
    <mergeCell ref="AJ6:AK6"/>
    <mergeCell ref="B5:AL5"/>
    <mergeCell ref="B15:U15"/>
    <mergeCell ref="B16:U16"/>
    <mergeCell ref="B13:U13"/>
    <mergeCell ref="B14:U14"/>
    <mergeCell ref="V13:AD13"/>
    <mergeCell ref="V14:AD14"/>
    <mergeCell ref="AE13:AM13"/>
    <mergeCell ref="V11:AD11"/>
    <mergeCell ref="AE11:AM11"/>
    <mergeCell ref="J11:N11"/>
    <mergeCell ref="B11:F11"/>
    <mergeCell ref="G11:I11"/>
    <mergeCell ref="O11:S11"/>
    <mergeCell ref="T11:U11"/>
  </mergeCells>
  <phoneticPr fontId="2"/>
  <dataValidations count="2">
    <dataValidation imeMode="off" allowBlank="1" showInputMessage="1" showErrorMessage="1" promptTitle="「利用者確認日」欄" prompt="提供月の最終利用後に利用者に実績記録表の確認を得た日を事業所にてご入力ください。_x000a_（例）4月提供における実績記録確認日が28日→&quot;4/28&quot;_x000a_※印刷してから手書きでも構いません。" sqref="AE14:AM14" xr:uid="{00000000-0002-0000-0400-000000000000}"/>
    <dataValidation imeMode="off" allowBlank="1" showInputMessage="1" showErrorMessage="1" sqref="AE15:AM35" xr:uid="{00000000-0002-0000-0400-000001000000}"/>
  </dataValidations>
  <pageMargins left="0.70866141732283472" right="0.70866141732283472" top="0.74803149606299213" bottom="0.74803149606299213" header="0.31496062992125984" footer="0.31496062992125984"/>
  <pageSetup paperSize="9" scale="91" fitToHeight="0" orientation="portrait" r:id="rId1"/>
  <headerFooter>
    <oddFooter>&amp;R&amp;"ＭＳ Ｐ明朝,標準"&amp;14&amp;U　　　　&amp;U枚中&amp;U　　　　&amp;U枚目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T44"/>
  <sheetViews>
    <sheetView zoomScaleNormal="100" zoomScaleSheetLayoutView="100" workbookViewId="0">
      <selection activeCell="B3" sqref="B3:E4"/>
    </sheetView>
  </sheetViews>
  <sheetFormatPr defaultRowHeight="13.5"/>
  <cols>
    <col min="1" max="1" width="2.5" style="51" customWidth="1"/>
    <col min="2" max="5" width="1.625" style="53" customWidth="1"/>
    <col min="6" max="45" width="2.25" style="53" customWidth="1"/>
    <col min="46" max="46" width="3.125" style="55" customWidth="1"/>
    <col min="47" max="16384" width="9" style="53"/>
  </cols>
  <sheetData>
    <row r="1" spans="1:45" ht="18" customHeight="1">
      <c r="B1" s="52" t="s">
        <v>0</v>
      </c>
      <c r="AS1" s="54" t="s">
        <v>286</v>
      </c>
    </row>
    <row r="2" spans="1:45" ht="24.75" customHeight="1">
      <c r="B2" s="258" t="s">
        <v>287</v>
      </c>
      <c r="C2" s="258"/>
      <c r="D2" s="258"/>
      <c r="E2" s="258"/>
      <c r="F2" s="258"/>
      <c r="G2" s="56" t="s">
        <v>65</v>
      </c>
      <c r="H2" s="258">
        <v>4</v>
      </c>
      <c r="I2" s="258"/>
      <c r="J2" s="56" t="s">
        <v>80</v>
      </c>
      <c r="K2" s="56"/>
      <c r="L2" s="56"/>
      <c r="M2" s="56"/>
      <c r="N2" s="57" t="s">
        <v>81</v>
      </c>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8"/>
    </row>
    <row r="3" spans="1:45" ht="18" customHeight="1">
      <c r="A3" s="59"/>
      <c r="B3" s="233" t="s">
        <v>1</v>
      </c>
      <c r="C3" s="246"/>
      <c r="D3" s="246"/>
      <c r="E3" s="246"/>
      <c r="F3" s="263" t="s">
        <v>295</v>
      </c>
      <c r="G3" s="264"/>
      <c r="H3" s="264"/>
      <c r="I3" s="264"/>
      <c r="J3" s="264"/>
      <c r="K3" s="264"/>
      <c r="L3" s="264"/>
      <c r="M3" s="264"/>
      <c r="N3" s="264"/>
      <c r="O3" s="265"/>
      <c r="P3" s="254" t="s">
        <v>2</v>
      </c>
      <c r="Q3" s="234"/>
      <c r="R3" s="234"/>
      <c r="S3" s="234"/>
      <c r="T3" s="235"/>
      <c r="U3" s="239" t="s">
        <v>97</v>
      </c>
      <c r="V3" s="240"/>
      <c r="W3" s="240"/>
      <c r="X3" s="240"/>
      <c r="Y3" s="240"/>
      <c r="Z3" s="240"/>
      <c r="AA3" s="240"/>
      <c r="AB3" s="269"/>
      <c r="AC3" s="254" t="s">
        <v>3</v>
      </c>
      <c r="AD3" s="235"/>
      <c r="AE3" s="255">
        <v>10</v>
      </c>
      <c r="AF3" s="256"/>
      <c r="AG3" s="60"/>
      <c r="AH3" s="251" t="s">
        <v>4</v>
      </c>
      <c r="AI3" s="252"/>
      <c r="AJ3" s="252"/>
      <c r="AK3" s="252"/>
      <c r="AL3" s="252"/>
      <c r="AM3" s="252"/>
      <c r="AN3" s="252"/>
      <c r="AO3" s="252"/>
      <c r="AP3" s="252"/>
      <c r="AQ3" s="252"/>
      <c r="AR3" s="252"/>
      <c r="AS3" s="253"/>
    </row>
    <row r="4" spans="1:45" ht="18" customHeight="1">
      <c r="A4" s="59"/>
      <c r="B4" s="248"/>
      <c r="C4" s="249"/>
      <c r="D4" s="249"/>
      <c r="E4" s="249"/>
      <c r="F4" s="266"/>
      <c r="G4" s="267"/>
      <c r="H4" s="267"/>
      <c r="I4" s="267"/>
      <c r="J4" s="267"/>
      <c r="K4" s="267"/>
      <c r="L4" s="267"/>
      <c r="M4" s="267"/>
      <c r="N4" s="267"/>
      <c r="O4" s="268"/>
      <c r="P4" s="236" t="s">
        <v>5</v>
      </c>
      <c r="Q4" s="237"/>
      <c r="R4" s="237"/>
      <c r="S4" s="237"/>
      <c r="T4" s="238"/>
      <c r="U4" s="241" t="s">
        <v>296</v>
      </c>
      <c r="V4" s="242"/>
      <c r="W4" s="242"/>
      <c r="X4" s="242"/>
      <c r="Y4" s="242"/>
      <c r="Z4" s="242"/>
      <c r="AA4" s="242"/>
      <c r="AB4" s="259"/>
      <c r="AC4" s="236"/>
      <c r="AD4" s="238"/>
      <c r="AE4" s="257"/>
      <c r="AF4" s="258"/>
      <c r="AG4" s="61" t="s">
        <v>6</v>
      </c>
      <c r="AH4" s="260" t="s">
        <v>308</v>
      </c>
      <c r="AI4" s="261"/>
      <c r="AJ4" s="261"/>
      <c r="AK4" s="261"/>
      <c r="AL4" s="261"/>
      <c r="AM4" s="261"/>
      <c r="AN4" s="261"/>
      <c r="AO4" s="261"/>
      <c r="AP4" s="261"/>
      <c r="AQ4" s="261"/>
      <c r="AR4" s="261"/>
      <c r="AS4" s="262"/>
    </row>
    <row r="5" spans="1:45" ht="18" customHeight="1">
      <c r="A5" s="59"/>
      <c r="B5" s="233" t="s">
        <v>7</v>
      </c>
      <c r="C5" s="234"/>
      <c r="D5" s="234"/>
      <c r="E5" s="235"/>
      <c r="F5" s="239">
        <v>23</v>
      </c>
      <c r="G5" s="240"/>
      <c r="H5" s="240"/>
      <c r="I5" s="62"/>
      <c r="J5" s="62"/>
      <c r="K5" s="62"/>
      <c r="L5" s="243" t="s">
        <v>309</v>
      </c>
      <c r="M5" s="244"/>
      <c r="N5" s="244"/>
      <c r="O5" s="244"/>
      <c r="P5" s="244"/>
      <c r="Q5" s="244" t="s">
        <v>288</v>
      </c>
      <c r="R5" s="244"/>
      <c r="S5" s="244"/>
      <c r="T5" s="244"/>
      <c r="U5" s="244"/>
      <c r="V5" s="244"/>
      <c r="W5" s="245"/>
      <c r="X5" s="233" t="s">
        <v>8</v>
      </c>
      <c r="Y5" s="246"/>
      <c r="Z5" s="246"/>
      <c r="AA5" s="247"/>
      <c r="AB5" s="240">
        <v>23</v>
      </c>
      <c r="AC5" s="240"/>
      <c r="AD5" s="240"/>
      <c r="AE5" s="62"/>
      <c r="AF5" s="62"/>
      <c r="AG5" s="62"/>
      <c r="AH5" s="251" t="s">
        <v>9</v>
      </c>
      <c r="AI5" s="252"/>
      <c r="AJ5" s="252"/>
      <c r="AK5" s="252"/>
      <c r="AL5" s="252"/>
      <c r="AM5" s="252"/>
      <c r="AN5" s="252"/>
      <c r="AO5" s="252"/>
      <c r="AP5" s="252"/>
      <c r="AQ5" s="252"/>
      <c r="AR5" s="252"/>
      <c r="AS5" s="253"/>
    </row>
    <row r="6" spans="1:45" ht="18" customHeight="1">
      <c r="A6" s="59"/>
      <c r="B6" s="236"/>
      <c r="C6" s="237"/>
      <c r="D6" s="237"/>
      <c r="E6" s="238"/>
      <c r="F6" s="241"/>
      <c r="G6" s="242"/>
      <c r="H6" s="242"/>
      <c r="I6" s="237" t="s">
        <v>10</v>
      </c>
      <c r="J6" s="237"/>
      <c r="K6" s="238"/>
      <c r="L6" s="295" t="s">
        <v>289</v>
      </c>
      <c r="M6" s="296"/>
      <c r="N6" s="296"/>
      <c r="O6" s="296"/>
      <c r="P6" s="296"/>
      <c r="Q6" s="296" t="s">
        <v>290</v>
      </c>
      <c r="R6" s="296"/>
      <c r="S6" s="296"/>
      <c r="T6" s="296"/>
      <c r="U6" s="296"/>
      <c r="V6" s="296"/>
      <c r="W6" s="297"/>
      <c r="X6" s="248"/>
      <c r="Y6" s="249"/>
      <c r="Z6" s="249"/>
      <c r="AA6" s="250"/>
      <c r="AB6" s="242"/>
      <c r="AC6" s="242"/>
      <c r="AD6" s="242"/>
      <c r="AE6" s="237" t="s">
        <v>10</v>
      </c>
      <c r="AF6" s="237"/>
      <c r="AG6" s="238"/>
      <c r="AH6" s="298" t="s">
        <v>297</v>
      </c>
      <c r="AI6" s="299"/>
      <c r="AJ6" s="299"/>
      <c r="AK6" s="299"/>
      <c r="AL6" s="299"/>
      <c r="AM6" s="299"/>
      <c r="AN6" s="299"/>
      <c r="AO6" s="299"/>
      <c r="AP6" s="299"/>
      <c r="AQ6" s="299"/>
      <c r="AR6" s="299"/>
      <c r="AS6" s="300"/>
    </row>
    <row r="7" spans="1:45" ht="18" customHeight="1">
      <c r="A7" s="59"/>
      <c r="B7" s="304" t="s">
        <v>11</v>
      </c>
      <c r="C7" s="305"/>
      <c r="D7" s="305"/>
      <c r="E7" s="305"/>
      <c r="F7" s="305"/>
      <c r="G7" s="305"/>
      <c r="H7" s="305"/>
      <c r="I7" s="305"/>
      <c r="J7" s="305"/>
      <c r="K7" s="306">
        <v>37200</v>
      </c>
      <c r="L7" s="306"/>
      <c r="M7" s="306"/>
      <c r="N7" s="306"/>
      <c r="O7" s="306"/>
      <c r="P7" s="306"/>
      <c r="Q7" s="63" t="s">
        <v>12</v>
      </c>
      <c r="R7" s="251" t="s">
        <v>310</v>
      </c>
      <c r="S7" s="252"/>
      <c r="T7" s="252"/>
      <c r="U7" s="252"/>
      <c r="V7" s="252"/>
      <c r="W7" s="252" t="s">
        <v>291</v>
      </c>
      <c r="X7" s="252"/>
      <c r="Y7" s="252"/>
      <c r="Z7" s="252"/>
      <c r="AA7" s="252"/>
      <c r="AB7" s="252" t="s">
        <v>292</v>
      </c>
      <c r="AC7" s="252"/>
      <c r="AD7" s="252"/>
      <c r="AE7" s="252"/>
      <c r="AF7" s="252"/>
      <c r="AG7" s="253"/>
      <c r="AH7" s="301"/>
      <c r="AI7" s="302"/>
      <c r="AJ7" s="302"/>
      <c r="AK7" s="302"/>
      <c r="AL7" s="302"/>
      <c r="AM7" s="302"/>
      <c r="AN7" s="302"/>
      <c r="AO7" s="302"/>
      <c r="AP7" s="302"/>
      <c r="AQ7" s="302"/>
      <c r="AR7" s="302"/>
      <c r="AS7" s="303"/>
    </row>
    <row r="8" spans="1:45" ht="18" customHeight="1" thickBot="1">
      <c r="B8" s="64" t="s">
        <v>286</v>
      </c>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row>
    <row r="9" spans="1:45" ht="18" customHeight="1">
      <c r="A9" s="59"/>
      <c r="B9" s="270" t="s">
        <v>13</v>
      </c>
      <c r="C9" s="271"/>
      <c r="D9" s="276" t="s">
        <v>14</v>
      </c>
      <c r="E9" s="271"/>
      <c r="F9" s="279" t="s">
        <v>15</v>
      </c>
      <c r="G9" s="276" t="s">
        <v>16</v>
      </c>
      <c r="H9" s="282"/>
      <c r="I9" s="282"/>
      <c r="J9" s="282"/>
      <c r="K9" s="282"/>
      <c r="L9" s="282"/>
      <c r="M9" s="282"/>
      <c r="N9" s="282"/>
      <c r="O9" s="282"/>
      <c r="P9" s="271"/>
      <c r="Q9" s="276" t="s">
        <v>17</v>
      </c>
      <c r="R9" s="282"/>
      <c r="S9" s="282"/>
      <c r="T9" s="282"/>
      <c r="U9" s="282"/>
      <c r="V9" s="282"/>
      <c r="W9" s="282"/>
      <c r="X9" s="282"/>
      <c r="Y9" s="282"/>
      <c r="Z9" s="282"/>
      <c r="AA9" s="282"/>
      <c r="AB9" s="271"/>
      <c r="AC9" s="284" t="s">
        <v>18</v>
      </c>
      <c r="AD9" s="285"/>
      <c r="AE9" s="286"/>
      <c r="AF9" s="284" t="s">
        <v>19</v>
      </c>
      <c r="AG9" s="285"/>
      <c r="AH9" s="285"/>
      <c r="AI9" s="286"/>
      <c r="AJ9" s="284" t="s">
        <v>20</v>
      </c>
      <c r="AK9" s="285"/>
      <c r="AL9" s="285"/>
      <c r="AM9" s="286"/>
      <c r="AN9" s="284" t="s">
        <v>33</v>
      </c>
      <c r="AO9" s="285"/>
      <c r="AP9" s="286"/>
      <c r="AQ9" s="324" t="s">
        <v>337</v>
      </c>
      <c r="AR9" s="325"/>
      <c r="AS9" s="326"/>
    </row>
    <row r="10" spans="1:45" ht="18" customHeight="1">
      <c r="A10" s="59"/>
      <c r="B10" s="272"/>
      <c r="C10" s="273"/>
      <c r="D10" s="277"/>
      <c r="E10" s="273"/>
      <c r="F10" s="280"/>
      <c r="G10" s="277"/>
      <c r="H10" s="283"/>
      <c r="I10" s="283"/>
      <c r="J10" s="283"/>
      <c r="K10" s="283"/>
      <c r="L10" s="283"/>
      <c r="M10" s="283"/>
      <c r="N10" s="283"/>
      <c r="O10" s="283"/>
      <c r="P10" s="273"/>
      <c r="Q10" s="254" t="s">
        <v>21</v>
      </c>
      <c r="R10" s="234"/>
      <c r="S10" s="235"/>
      <c r="T10" s="254" t="s">
        <v>22</v>
      </c>
      <c r="U10" s="234"/>
      <c r="V10" s="235"/>
      <c r="W10" s="254" t="s">
        <v>72</v>
      </c>
      <c r="X10" s="234"/>
      <c r="Y10" s="235"/>
      <c r="Z10" s="254" t="s">
        <v>23</v>
      </c>
      <c r="AA10" s="234"/>
      <c r="AB10" s="235"/>
      <c r="AC10" s="287"/>
      <c r="AD10" s="288"/>
      <c r="AE10" s="289"/>
      <c r="AF10" s="287"/>
      <c r="AG10" s="288"/>
      <c r="AH10" s="288"/>
      <c r="AI10" s="289"/>
      <c r="AJ10" s="287"/>
      <c r="AK10" s="288"/>
      <c r="AL10" s="288"/>
      <c r="AM10" s="289"/>
      <c r="AN10" s="287"/>
      <c r="AO10" s="288"/>
      <c r="AP10" s="289"/>
      <c r="AQ10" s="327"/>
      <c r="AR10" s="328"/>
      <c r="AS10" s="329"/>
    </row>
    <row r="11" spans="1:45" ht="18" customHeight="1" thickBot="1">
      <c r="A11" s="59"/>
      <c r="B11" s="274"/>
      <c r="C11" s="275"/>
      <c r="D11" s="278"/>
      <c r="E11" s="275"/>
      <c r="F11" s="281"/>
      <c r="G11" s="293" t="s">
        <v>24</v>
      </c>
      <c r="H11" s="294"/>
      <c r="I11" s="294"/>
      <c r="J11" s="294" t="s">
        <v>25</v>
      </c>
      <c r="K11" s="294"/>
      <c r="L11" s="294"/>
      <c r="M11" s="294"/>
      <c r="N11" s="294" t="s">
        <v>26</v>
      </c>
      <c r="O11" s="294"/>
      <c r="P11" s="313"/>
      <c r="Q11" s="278" t="s">
        <v>73</v>
      </c>
      <c r="R11" s="314"/>
      <c r="S11" s="275"/>
      <c r="T11" s="278" t="s">
        <v>27</v>
      </c>
      <c r="U11" s="314"/>
      <c r="V11" s="275"/>
      <c r="W11" s="278" t="s">
        <v>28</v>
      </c>
      <c r="X11" s="314"/>
      <c r="Y11" s="275"/>
      <c r="Z11" s="278" t="s">
        <v>28</v>
      </c>
      <c r="AA11" s="314"/>
      <c r="AB11" s="275"/>
      <c r="AC11" s="290"/>
      <c r="AD11" s="291"/>
      <c r="AE11" s="292"/>
      <c r="AF11" s="290"/>
      <c r="AG11" s="291"/>
      <c r="AH11" s="291"/>
      <c r="AI11" s="292"/>
      <c r="AJ11" s="290"/>
      <c r="AK11" s="291"/>
      <c r="AL11" s="291"/>
      <c r="AM11" s="292"/>
      <c r="AN11" s="290"/>
      <c r="AO11" s="291"/>
      <c r="AP11" s="292"/>
      <c r="AQ11" s="330"/>
      <c r="AR11" s="331"/>
      <c r="AS11" s="332"/>
    </row>
    <row r="12" spans="1:45" ht="19.5" customHeight="1">
      <c r="A12" s="315"/>
      <c r="B12" s="316">
        <v>6</v>
      </c>
      <c r="C12" s="317"/>
      <c r="D12" s="320" t="s">
        <v>293</v>
      </c>
      <c r="E12" s="320"/>
      <c r="F12" s="317">
        <v>1</v>
      </c>
      <c r="G12" s="322" t="s">
        <v>277</v>
      </c>
      <c r="H12" s="323"/>
      <c r="I12" s="323"/>
      <c r="J12" s="323" t="s">
        <v>278</v>
      </c>
      <c r="K12" s="323"/>
      <c r="L12" s="323"/>
      <c r="M12" s="323"/>
      <c r="N12" s="323" t="s">
        <v>277</v>
      </c>
      <c r="O12" s="323"/>
      <c r="P12" s="357"/>
      <c r="Q12" s="307">
        <v>0.41666666666666669</v>
      </c>
      <c r="R12" s="308"/>
      <c r="S12" s="309"/>
      <c r="T12" s="307">
        <v>0.45833333333333331</v>
      </c>
      <c r="U12" s="308"/>
      <c r="V12" s="309"/>
      <c r="W12" s="307"/>
      <c r="X12" s="308"/>
      <c r="Y12" s="309"/>
      <c r="Z12" s="310">
        <v>4.166666666666663E-2</v>
      </c>
      <c r="AA12" s="311"/>
      <c r="AB12" s="312"/>
      <c r="AC12" s="345">
        <v>1</v>
      </c>
      <c r="AD12" s="346"/>
      <c r="AE12" s="347"/>
      <c r="AF12" s="348">
        <v>4000</v>
      </c>
      <c r="AG12" s="349"/>
      <c r="AH12" s="349"/>
      <c r="AI12" s="350"/>
      <c r="AJ12" s="348">
        <v>400</v>
      </c>
      <c r="AK12" s="349"/>
      <c r="AL12" s="349"/>
      <c r="AM12" s="350"/>
      <c r="AN12" s="351"/>
      <c r="AO12" s="352"/>
      <c r="AP12" s="353"/>
      <c r="AQ12" s="339" t="s">
        <v>330</v>
      </c>
      <c r="AR12" s="340"/>
      <c r="AS12" s="341"/>
    </row>
    <row r="13" spans="1:45" ht="19.5" customHeight="1" thickBot="1">
      <c r="A13" s="315"/>
      <c r="B13" s="318"/>
      <c r="C13" s="319"/>
      <c r="D13" s="321"/>
      <c r="E13" s="321"/>
      <c r="F13" s="319"/>
      <c r="G13" s="333" t="s">
        <v>115</v>
      </c>
      <c r="H13" s="334"/>
      <c r="I13" s="335" t="s">
        <v>107</v>
      </c>
      <c r="J13" s="335"/>
      <c r="K13" s="335"/>
      <c r="L13" s="335"/>
      <c r="M13" s="335"/>
      <c r="N13" s="335"/>
      <c r="O13" s="335"/>
      <c r="P13" s="336"/>
      <c r="Q13" s="333" t="s">
        <v>118</v>
      </c>
      <c r="R13" s="334"/>
      <c r="S13" s="334"/>
      <c r="T13" s="334"/>
      <c r="U13" s="334"/>
      <c r="V13" s="334"/>
      <c r="W13" s="334"/>
      <c r="X13" s="334"/>
      <c r="Y13" s="334"/>
      <c r="Z13" s="337"/>
      <c r="AA13" s="337"/>
      <c r="AB13" s="337"/>
      <c r="AC13" s="337"/>
      <c r="AD13" s="337"/>
      <c r="AE13" s="337"/>
      <c r="AF13" s="337"/>
      <c r="AG13" s="337"/>
      <c r="AH13" s="337"/>
      <c r="AI13" s="337"/>
      <c r="AJ13" s="337"/>
      <c r="AK13" s="337"/>
      <c r="AL13" s="337"/>
      <c r="AM13" s="338"/>
      <c r="AN13" s="354"/>
      <c r="AO13" s="355"/>
      <c r="AP13" s="356"/>
      <c r="AQ13" s="342"/>
      <c r="AR13" s="343"/>
      <c r="AS13" s="344"/>
    </row>
    <row r="14" spans="1:45" ht="19.5" customHeight="1">
      <c r="A14" s="315"/>
      <c r="B14" s="316">
        <v>7</v>
      </c>
      <c r="C14" s="317"/>
      <c r="D14" s="320" t="s">
        <v>294</v>
      </c>
      <c r="E14" s="320"/>
      <c r="F14" s="317">
        <v>1</v>
      </c>
      <c r="G14" s="322" t="s">
        <v>277</v>
      </c>
      <c r="H14" s="323"/>
      <c r="I14" s="323"/>
      <c r="J14" s="323" t="s">
        <v>279</v>
      </c>
      <c r="K14" s="323"/>
      <c r="L14" s="323"/>
      <c r="M14" s="323"/>
      <c r="N14" s="323" t="s">
        <v>277</v>
      </c>
      <c r="O14" s="323"/>
      <c r="P14" s="357"/>
      <c r="Q14" s="307">
        <v>0.625</v>
      </c>
      <c r="R14" s="308"/>
      <c r="S14" s="309"/>
      <c r="T14" s="307">
        <v>0.6875</v>
      </c>
      <c r="U14" s="308"/>
      <c r="V14" s="309"/>
      <c r="W14" s="307"/>
      <c r="X14" s="308"/>
      <c r="Y14" s="309"/>
      <c r="Z14" s="310">
        <v>6.25E-2</v>
      </c>
      <c r="AA14" s="311"/>
      <c r="AB14" s="312"/>
      <c r="AC14" s="345">
        <v>1.5</v>
      </c>
      <c r="AD14" s="346"/>
      <c r="AE14" s="347"/>
      <c r="AF14" s="348">
        <v>5800</v>
      </c>
      <c r="AG14" s="349"/>
      <c r="AH14" s="349"/>
      <c r="AI14" s="350"/>
      <c r="AJ14" s="348">
        <v>580</v>
      </c>
      <c r="AK14" s="349"/>
      <c r="AL14" s="349"/>
      <c r="AM14" s="350"/>
      <c r="AN14" s="351"/>
      <c r="AO14" s="352"/>
      <c r="AP14" s="353"/>
      <c r="AQ14" s="339" t="s">
        <v>330</v>
      </c>
      <c r="AR14" s="340"/>
      <c r="AS14" s="341"/>
    </row>
    <row r="15" spans="1:45" ht="19.5" customHeight="1" thickBot="1">
      <c r="A15" s="315"/>
      <c r="B15" s="318"/>
      <c r="C15" s="319"/>
      <c r="D15" s="321"/>
      <c r="E15" s="321"/>
      <c r="F15" s="319"/>
      <c r="G15" s="333" t="s">
        <v>115</v>
      </c>
      <c r="H15" s="334"/>
      <c r="I15" s="359" t="s">
        <v>108</v>
      </c>
      <c r="J15" s="359"/>
      <c r="K15" s="359"/>
      <c r="L15" s="359"/>
      <c r="M15" s="359"/>
      <c r="N15" s="359"/>
      <c r="O15" s="359"/>
      <c r="P15" s="360"/>
      <c r="Q15" s="333" t="s">
        <v>118</v>
      </c>
      <c r="R15" s="334"/>
      <c r="S15" s="334"/>
      <c r="T15" s="334"/>
      <c r="U15" s="334"/>
      <c r="V15" s="334"/>
      <c r="W15" s="334"/>
      <c r="X15" s="334"/>
      <c r="Y15" s="334"/>
      <c r="Z15" s="337"/>
      <c r="AA15" s="337"/>
      <c r="AB15" s="337"/>
      <c r="AC15" s="337"/>
      <c r="AD15" s="337"/>
      <c r="AE15" s="337"/>
      <c r="AF15" s="337"/>
      <c r="AG15" s="337"/>
      <c r="AH15" s="337"/>
      <c r="AI15" s="337"/>
      <c r="AJ15" s="337"/>
      <c r="AK15" s="337"/>
      <c r="AL15" s="337"/>
      <c r="AM15" s="338"/>
      <c r="AN15" s="354"/>
      <c r="AO15" s="355"/>
      <c r="AP15" s="356"/>
      <c r="AQ15" s="342"/>
      <c r="AR15" s="343"/>
      <c r="AS15" s="344"/>
    </row>
    <row r="16" spans="1:45" ht="19.5" customHeight="1">
      <c r="A16" s="315"/>
      <c r="B16" s="316">
        <v>13</v>
      </c>
      <c r="C16" s="317"/>
      <c r="D16" s="320" t="s">
        <v>293</v>
      </c>
      <c r="E16" s="320"/>
      <c r="F16" s="317">
        <v>1</v>
      </c>
      <c r="G16" s="322" t="s">
        <v>277</v>
      </c>
      <c r="H16" s="323"/>
      <c r="I16" s="323"/>
      <c r="J16" s="323" t="s">
        <v>281</v>
      </c>
      <c r="K16" s="323"/>
      <c r="L16" s="323"/>
      <c r="M16" s="323"/>
      <c r="N16" s="323" t="s">
        <v>277</v>
      </c>
      <c r="O16" s="323"/>
      <c r="P16" s="357"/>
      <c r="Q16" s="307">
        <v>0.54166666666666663</v>
      </c>
      <c r="R16" s="308"/>
      <c r="S16" s="309"/>
      <c r="T16" s="307">
        <v>0.66666666666666663</v>
      </c>
      <c r="U16" s="308"/>
      <c r="V16" s="309"/>
      <c r="W16" s="358">
        <v>2.0833333333333332E-2</v>
      </c>
      <c r="X16" s="346"/>
      <c r="Y16" s="347"/>
      <c r="Z16" s="310">
        <v>0.10416666666666667</v>
      </c>
      <c r="AA16" s="311"/>
      <c r="AB16" s="312"/>
      <c r="AC16" s="345">
        <v>2.5</v>
      </c>
      <c r="AD16" s="346"/>
      <c r="AE16" s="347"/>
      <c r="AF16" s="348">
        <v>7300</v>
      </c>
      <c r="AG16" s="349"/>
      <c r="AH16" s="349"/>
      <c r="AI16" s="350"/>
      <c r="AJ16" s="348">
        <v>730</v>
      </c>
      <c r="AK16" s="349"/>
      <c r="AL16" s="349"/>
      <c r="AM16" s="350"/>
      <c r="AN16" s="351"/>
      <c r="AO16" s="352"/>
      <c r="AP16" s="353"/>
      <c r="AQ16" s="339" t="s">
        <v>331</v>
      </c>
      <c r="AR16" s="340"/>
      <c r="AS16" s="341"/>
    </row>
    <row r="17" spans="1:45" ht="19.5" customHeight="1" thickBot="1">
      <c r="A17" s="315"/>
      <c r="B17" s="318"/>
      <c r="C17" s="319"/>
      <c r="D17" s="321"/>
      <c r="E17" s="321"/>
      <c r="F17" s="319"/>
      <c r="G17" s="333" t="s">
        <v>115</v>
      </c>
      <c r="H17" s="334"/>
      <c r="I17" s="359" t="s">
        <v>107</v>
      </c>
      <c r="J17" s="359"/>
      <c r="K17" s="359"/>
      <c r="L17" s="359"/>
      <c r="M17" s="359"/>
      <c r="N17" s="359"/>
      <c r="O17" s="359"/>
      <c r="P17" s="360"/>
      <c r="Q17" s="333" t="s">
        <v>118</v>
      </c>
      <c r="R17" s="334"/>
      <c r="S17" s="334"/>
      <c r="T17" s="334"/>
      <c r="U17" s="334"/>
      <c r="V17" s="334"/>
      <c r="W17" s="334"/>
      <c r="X17" s="334"/>
      <c r="Y17" s="334"/>
      <c r="Z17" s="337" t="s">
        <v>280</v>
      </c>
      <c r="AA17" s="337"/>
      <c r="AB17" s="337"/>
      <c r="AC17" s="337"/>
      <c r="AD17" s="337"/>
      <c r="AE17" s="337"/>
      <c r="AF17" s="337"/>
      <c r="AG17" s="337"/>
      <c r="AH17" s="337"/>
      <c r="AI17" s="337"/>
      <c r="AJ17" s="337"/>
      <c r="AK17" s="337"/>
      <c r="AL17" s="337"/>
      <c r="AM17" s="338"/>
      <c r="AN17" s="354"/>
      <c r="AO17" s="355"/>
      <c r="AP17" s="356"/>
      <c r="AQ17" s="342"/>
      <c r="AR17" s="343"/>
      <c r="AS17" s="344"/>
    </row>
    <row r="18" spans="1:45" ht="19.5" customHeight="1">
      <c r="A18" s="315"/>
      <c r="B18" s="316">
        <v>14</v>
      </c>
      <c r="C18" s="317"/>
      <c r="D18" s="320" t="s">
        <v>294</v>
      </c>
      <c r="E18" s="320"/>
      <c r="F18" s="317">
        <v>1</v>
      </c>
      <c r="G18" s="322" t="s">
        <v>277</v>
      </c>
      <c r="H18" s="323"/>
      <c r="I18" s="323"/>
      <c r="J18" s="323" t="s">
        <v>278</v>
      </c>
      <c r="K18" s="323"/>
      <c r="L18" s="323"/>
      <c r="M18" s="323"/>
      <c r="N18" s="323" t="s">
        <v>277</v>
      </c>
      <c r="O18" s="323"/>
      <c r="P18" s="357"/>
      <c r="Q18" s="307">
        <v>0.4236111111111111</v>
      </c>
      <c r="R18" s="308"/>
      <c r="S18" s="309"/>
      <c r="T18" s="307">
        <v>0.45833333333333331</v>
      </c>
      <c r="U18" s="308"/>
      <c r="V18" s="309"/>
      <c r="W18" s="307"/>
      <c r="X18" s="308"/>
      <c r="Y18" s="309"/>
      <c r="Z18" s="310">
        <v>3.472222222222221E-2</v>
      </c>
      <c r="AA18" s="311"/>
      <c r="AB18" s="312"/>
      <c r="AC18" s="345">
        <v>1</v>
      </c>
      <c r="AD18" s="346"/>
      <c r="AE18" s="347"/>
      <c r="AF18" s="348">
        <v>4000</v>
      </c>
      <c r="AG18" s="349"/>
      <c r="AH18" s="349"/>
      <c r="AI18" s="350"/>
      <c r="AJ18" s="348">
        <v>400</v>
      </c>
      <c r="AK18" s="349"/>
      <c r="AL18" s="349"/>
      <c r="AM18" s="350"/>
      <c r="AN18" s="351"/>
      <c r="AO18" s="352"/>
      <c r="AP18" s="353"/>
      <c r="AQ18" s="339" t="s">
        <v>331</v>
      </c>
      <c r="AR18" s="340"/>
      <c r="AS18" s="341"/>
    </row>
    <row r="19" spans="1:45" ht="19.5" customHeight="1" thickBot="1">
      <c r="A19" s="315"/>
      <c r="B19" s="318"/>
      <c r="C19" s="319"/>
      <c r="D19" s="321"/>
      <c r="E19" s="321"/>
      <c r="F19" s="319"/>
      <c r="G19" s="333" t="s">
        <v>115</v>
      </c>
      <c r="H19" s="334"/>
      <c r="I19" s="359" t="s">
        <v>107</v>
      </c>
      <c r="J19" s="359"/>
      <c r="K19" s="359"/>
      <c r="L19" s="359"/>
      <c r="M19" s="359"/>
      <c r="N19" s="359"/>
      <c r="O19" s="359"/>
      <c r="P19" s="360"/>
      <c r="Q19" s="333" t="s">
        <v>118</v>
      </c>
      <c r="R19" s="334"/>
      <c r="S19" s="334"/>
      <c r="T19" s="334"/>
      <c r="U19" s="334"/>
      <c r="V19" s="334"/>
      <c r="W19" s="334"/>
      <c r="X19" s="334"/>
      <c r="Y19" s="334"/>
      <c r="Z19" s="337"/>
      <c r="AA19" s="337"/>
      <c r="AB19" s="337"/>
      <c r="AC19" s="337"/>
      <c r="AD19" s="337"/>
      <c r="AE19" s="337"/>
      <c r="AF19" s="337"/>
      <c r="AG19" s="337"/>
      <c r="AH19" s="337"/>
      <c r="AI19" s="337"/>
      <c r="AJ19" s="337"/>
      <c r="AK19" s="337"/>
      <c r="AL19" s="337"/>
      <c r="AM19" s="338"/>
      <c r="AN19" s="354"/>
      <c r="AO19" s="355"/>
      <c r="AP19" s="356"/>
      <c r="AQ19" s="342"/>
      <c r="AR19" s="343"/>
      <c r="AS19" s="344"/>
    </row>
    <row r="20" spans="1:45" ht="19.5" customHeight="1">
      <c r="A20" s="315"/>
      <c r="B20" s="316">
        <v>20</v>
      </c>
      <c r="C20" s="317"/>
      <c r="D20" s="320" t="s">
        <v>293</v>
      </c>
      <c r="E20" s="320"/>
      <c r="F20" s="317">
        <v>1</v>
      </c>
      <c r="G20" s="322" t="s">
        <v>277</v>
      </c>
      <c r="H20" s="323"/>
      <c r="I20" s="323"/>
      <c r="J20" s="323" t="s">
        <v>282</v>
      </c>
      <c r="K20" s="323"/>
      <c r="L20" s="323"/>
      <c r="M20" s="323"/>
      <c r="N20" s="323" t="s">
        <v>277</v>
      </c>
      <c r="O20" s="323"/>
      <c r="P20" s="357"/>
      <c r="Q20" s="307">
        <v>0.375</v>
      </c>
      <c r="R20" s="308"/>
      <c r="S20" s="309"/>
      <c r="T20" s="307">
        <v>0.70833333333333337</v>
      </c>
      <c r="U20" s="308"/>
      <c r="V20" s="309"/>
      <c r="W20" s="307"/>
      <c r="X20" s="308"/>
      <c r="Y20" s="309"/>
      <c r="Z20" s="310">
        <v>0.33333333333333337</v>
      </c>
      <c r="AA20" s="311"/>
      <c r="AB20" s="312"/>
      <c r="AC20" s="345">
        <v>8</v>
      </c>
      <c r="AD20" s="346"/>
      <c r="AE20" s="347"/>
      <c r="AF20" s="348">
        <v>15000</v>
      </c>
      <c r="AG20" s="349"/>
      <c r="AH20" s="349"/>
      <c r="AI20" s="350"/>
      <c r="AJ20" s="348">
        <v>1500</v>
      </c>
      <c r="AK20" s="349"/>
      <c r="AL20" s="349"/>
      <c r="AM20" s="350"/>
      <c r="AN20" s="351"/>
      <c r="AO20" s="352"/>
      <c r="AP20" s="353"/>
      <c r="AQ20" s="339" t="s">
        <v>330</v>
      </c>
      <c r="AR20" s="340"/>
      <c r="AS20" s="341"/>
    </row>
    <row r="21" spans="1:45" ht="19.5" customHeight="1" thickBot="1">
      <c r="A21" s="315"/>
      <c r="B21" s="318"/>
      <c r="C21" s="319"/>
      <c r="D21" s="321"/>
      <c r="E21" s="321"/>
      <c r="F21" s="319"/>
      <c r="G21" s="333" t="s">
        <v>115</v>
      </c>
      <c r="H21" s="334"/>
      <c r="I21" s="335" t="s">
        <v>112</v>
      </c>
      <c r="J21" s="335"/>
      <c r="K21" s="335"/>
      <c r="L21" s="335"/>
      <c r="M21" s="335"/>
      <c r="N21" s="335"/>
      <c r="O21" s="335"/>
      <c r="P21" s="336"/>
      <c r="Q21" s="333" t="s">
        <v>118</v>
      </c>
      <c r="R21" s="334"/>
      <c r="S21" s="334"/>
      <c r="T21" s="334"/>
      <c r="U21" s="334"/>
      <c r="V21" s="334"/>
      <c r="W21" s="334"/>
      <c r="X21" s="334"/>
      <c r="Y21" s="334"/>
      <c r="Z21" s="337" t="s">
        <v>285</v>
      </c>
      <c r="AA21" s="337"/>
      <c r="AB21" s="337"/>
      <c r="AC21" s="337"/>
      <c r="AD21" s="337"/>
      <c r="AE21" s="337"/>
      <c r="AF21" s="337"/>
      <c r="AG21" s="337"/>
      <c r="AH21" s="337"/>
      <c r="AI21" s="337"/>
      <c r="AJ21" s="337"/>
      <c r="AK21" s="337"/>
      <c r="AL21" s="337"/>
      <c r="AM21" s="338"/>
      <c r="AN21" s="354"/>
      <c r="AO21" s="355"/>
      <c r="AP21" s="356"/>
      <c r="AQ21" s="342"/>
      <c r="AR21" s="343"/>
      <c r="AS21" s="344"/>
    </row>
    <row r="22" spans="1:45" ht="19.5" customHeight="1">
      <c r="A22" s="315"/>
      <c r="B22" s="316">
        <v>21</v>
      </c>
      <c r="C22" s="317"/>
      <c r="D22" s="320" t="s">
        <v>294</v>
      </c>
      <c r="E22" s="320"/>
      <c r="F22" s="317">
        <v>1</v>
      </c>
      <c r="G22" s="322" t="s">
        <v>277</v>
      </c>
      <c r="H22" s="323"/>
      <c r="I22" s="323"/>
      <c r="J22" s="323" t="s">
        <v>278</v>
      </c>
      <c r="K22" s="323"/>
      <c r="L22" s="323"/>
      <c r="M22" s="323"/>
      <c r="N22" s="323" t="s">
        <v>277</v>
      </c>
      <c r="O22" s="323"/>
      <c r="P22" s="357"/>
      <c r="Q22" s="307">
        <v>0.41666666666666669</v>
      </c>
      <c r="R22" s="308"/>
      <c r="S22" s="309"/>
      <c r="T22" s="307">
        <v>0.45833333333333331</v>
      </c>
      <c r="U22" s="308"/>
      <c r="V22" s="309"/>
      <c r="W22" s="307"/>
      <c r="X22" s="308"/>
      <c r="Y22" s="309"/>
      <c r="Z22" s="310">
        <v>4.166666666666663E-2</v>
      </c>
      <c r="AA22" s="311"/>
      <c r="AB22" s="312"/>
      <c r="AC22" s="345">
        <v>1</v>
      </c>
      <c r="AD22" s="346"/>
      <c r="AE22" s="347"/>
      <c r="AF22" s="348">
        <v>4000</v>
      </c>
      <c r="AG22" s="349"/>
      <c r="AH22" s="349"/>
      <c r="AI22" s="350"/>
      <c r="AJ22" s="348">
        <v>400</v>
      </c>
      <c r="AK22" s="349"/>
      <c r="AL22" s="349"/>
      <c r="AM22" s="350"/>
      <c r="AN22" s="351"/>
      <c r="AO22" s="352"/>
      <c r="AP22" s="353"/>
      <c r="AQ22" s="339" t="s">
        <v>330</v>
      </c>
      <c r="AR22" s="340"/>
      <c r="AS22" s="341"/>
    </row>
    <row r="23" spans="1:45" ht="19.5" customHeight="1" thickBot="1">
      <c r="A23" s="315"/>
      <c r="B23" s="318"/>
      <c r="C23" s="319"/>
      <c r="D23" s="321"/>
      <c r="E23" s="321"/>
      <c r="F23" s="319"/>
      <c r="G23" s="333" t="s">
        <v>115</v>
      </c>
      <c r="H23" s="334"/>
      <c r="I23" s="335" t="s">
        <v>107</v>
      </c>
      <c r="J23" s="335"/>
      <c r="K23" s="335"/>
      <c r="L23" s="335"/>
      <c r="M23" s="335"/>
      <c r="N23" s="335"/>
      <c r="O23" s="335"/>
      <c r="P23" s="336"/>
      <c r="Q23" s="333" t="s">
        <v>118</v>
      </c>
      <c r="R23" s="334"/>
      <c r="S23" s="334"/>
      <c r="T23" s="334"/>
      <c r="U23" s="334"/>
      <c r="V23" s="334"/>
      <c r="W23" s="334"/>
      <c r="X23" s="334"/>
      <c r="Y23" s="334"/>
      <c r="Z23" s="337"/>
      <c r="AA23" s="337"/>
      <c r="AB23" s="337"/>
      <c r="AC23" s="337"/>
      <c r="AD23" s="337"/>
      <c r="AE23" s="337"/>
      <c r="AF23" s="337"/>
      <c r="AG23" s="337"/>
      <c r="AH23" s="337"/>
      <c r="AI23" s="337"/>
      <c r="AJ23" s="337"/>
      <c r="AK23" s="337"/>
      <c r="AL23" s="337"/>
      <c r="AM23" s="338"/>
      <c r="AN23" s="354"/>
      <c r="AO23" s="355"/>
      <c r="AP23" s="356"/>
      <c r="AQ23" s="342"/>
      <c r="AR23" s="343"/>
      <c r="AS23" s="344"/>
    </row>
    <row r="24" spans="1:45" ht="19.5" customHeight="1">
      <c r="A24" s="315"/>
      <c r="B24" s="316">
        <v>28</v>
      </c>
      <c r="C24" s="317"/>
      <c r="D24" s="320" t="s">
        <v>307</v>
      </c>
      <c r="E24" s="320"/>
      <c r="F24" s="317">
        <v>1</v>
      </c>
      <c r="G24" s="322" t="s">
        <v>277</v>
      </c>
      <c r="H24" s="323"/>
      <c r="I24" s="323"/>
      <c r="J24" s="323" t="s">
        <v>283</v>
      </c>
      <c r="K24" s="323"/>
      <c r="L24" s="323"/>
      <c r="M24" s="323"/>
      <c r="N24" s="323" t="s">
        <v>277</v>
      </c>
      <c r="O24" s="323"/>
      <c r="P24" s="357"/>
      <c r="Q24" s="307">
        <v>0.58333333333333337</v>
      </c>
      <c r="R24" s="308"/>
      <c r="S24" s="309"/>
      <c r="T24" s="307">
        <v>0.6875</v>
      </c>
      <c r="U24" s="308"/>
      <c r="V24" s="309"/>
      <c r="W24" s="307"/>
      <c r="X24" s="308"/>
      <c r="Y24" s="309"/>
      <c r="Z24" s="310">
        <v>0.10416666666666663</v>
      </c>
      <c r="AA24" s="311"/>
      <c r="AB24" s="312"/>
      <c r="AC24" s="345">
        <v>2.5</v>
      </c>
      <c r="AD24" s="346"/>
      <c r="AE24" s="347"/>
      <c r="AF24" s="348">
        <v>7300</v>
      </c>
      <c r="AG24" s="349"/>
      <c r="AH24" s="349"/>
      <c r="AI24" s="350"/>
      <c r="AJ24" s="348">
        <v>730</v>
      </c>
      <c r="AK24" s="349"/>
      <c r="AL24" s="349"/>
      <c r="AM24" s="350"/>
      <c r="AN24" s="351"/>
      <c r="AO24" s="352"/>
      <c r="AP24" s="353"/>
      <c r="AQ24" s="339" t="s">
        <v>332</v>
      </c>
      <c r="AR24" s="340"/>
      <c r="AS24" s="341"/>
    </row>
    <row r="25" spans="1:45" ht="19.5" customHeight="1" thickBot="1">
      <c r="A25" s="315"/>
      <c r="B25" s="318"/>
      <c r="C25" s="319"/>
      <c r="D25" s="321"/>
      <c r="E25" s="321"/>
      <c r="F25" s="319"/>
      <c r="G25" s="333" t="s">
        <v>115</v>
      </c>
      <c r="H25" s="334"/>
      <c r="I25" s="335" t="s">
        <v>112</v>
      </c>
      <c r="J25" s="335"/>
      <c r="K25" s="335"/>
      <c r="L25" s="335"/>
      <c r="M25" s="335"/>
      <c r="N25" s="335"/>
      <c r="O25" s="335"/>
      <c r="P25" s="336"/>
      <c r="Q25" s="333" t="s">
        <v>118</v>
      </c>
      <c r="R25" s="334"/>
      <c r="S25" s="334"/>
      <c r="T25" s="334"/>
      <c r="U25" s="334"/>
      <c r="V25" s="334"/>
      <c r="W25" s="334"/>
      <c r="X25" s="334"/>
      <c r="Y25" s="334"/>
      <c r="Z25" s="337" t="s">
        <v>284</v>
      </c>
      <c r="AA25" s="337"/>
      <c r="AB25" s="337"/>
      <c r="AC25" s="337"/>
      <c r="AD25" s="337"/>
      <c r="AE25" s="337"/>
      <c r="AF25" s="337"/>
      <c r="AG25" s="337"/>
      <c r="AH25" s="337"/>
      <c r="AI25" s="337"/>
      <c r="AJ25" s="337"/>
      <c r="AK25" s="337"/>
      <c r="AL25" s="337"/>
      <c r="AM25" s="338"/>
      <c r="AN25" s="354"/>
      <c r="AO25" s="355"/>
      <c r="AP25" s="356"/>
      <c r="AQ25" s="342"/>
      <c r="AR25" s="343"/>
      <c r="AS25" s="344"/>
    </row>
    <row r="26" spans="1:45" ht="19.5" customHeight="1">
      <c r="A26" s="315"/>
      <c r="B26" s="316">
        <v>28</v>
      </c>
      <c r="C26" s="317"/>
      <c r="D26" s="320" t="s">
        <v>307</v>
      </c>
      <c r="E26" s="320"/>
      <c r="F26" s="317">
        <v>1</v>
      </c>
      <c r="G26" s="322" t="s">
        <v>277</v>
      </c>
      <c r="H26" s="323"/>
      <c r="I26" s="323"/>
      <c r="J26" s="323" t="s">
        <v>283</v>
      </c>
      <c r="K26" s="323"/>
      <c r="L26" s="323"/>
      <c r="M26" s="323"/>
      <c r="N26" s="323" t="s">
        <v>277</v>
      </c>
      <c r="O26" s="323"/>
      <c r="P26" s="357"/>
      <c r="Q26" s="307">
        <v>0.58333333333333337</v>
      </c>
      <c r="R26" s="308"/>
      <c r="S26" s="309"/>
      <c r="T26" s="307">
        <v>0.6875</v>
      </c>
      <c r="U26" s="308"/>
      <c r="V26" s="309"/>
      <c r="W26" s="307"/>
      <c r="X26" s="308"/>
      <c r="Y26" s="309"/>
      <c r="Z26" s="310">
        <v>0.10416666666666663</v>
      </c>
      <c r="AA26" s="311"/>
      <c r="AB26" s="312"/>
      <c r="AC26" s="345">
        <v>2.5</v>
      </c>
      <c r="AD26" s="346"/>
      <c r="AE26" s="347"/>
      <c r="AF26" s="348">
        <v>7300</v>
      </c>
      <c r="AG26" s="349"/>
      <c r="AH26" s="349"/>
      <c r="AI26" s="350"/>
      <c r="AJ26" s="348">
        <v>730</v>
      </c>
      <c r="AK26" s="349"/>
      <c r="AL26" s="349"/>
      <c r="AM26" s="350"/>
      <c r="AN26" s="351"/>
      <c r="AO26" s="352"/>
      <c r="AP26" s="353"/>
      <c r="AQ26" s="339" t="s">
        <v>331</v>
      </c>
      <c r="AR26" s="340"/>
      <c r="AS26" s="341"/>
    </row>
    <row r="27" spans="1:45" ht="19.5" customHeight="1" thickBot="1">
      <c r="A27" s="315"/>
      <c r="B27" s="318"/>
      <c r="C27" s="319"/>
      <c r="D27" s="321"/>
      <c r="E27" s="321"/>
      <c r="F27" s="319"/>
      <c r="G27" s="333" t="s">
        <v>115</v>
      </c>
      <c r="H27" s="334"/>
      <c r="I27" s="335" t="s">
        <v>112</v>
      </c>
      <c r="J27" s="335"/>
      <c r="K27" s="335"/>
      <c r="L27" s="335"/>
      <c r="M27" s="335"/>
      <c r="N27" s="335"/>
      <c r="O27" s="335"/>
      <c r="P27" s="336"/>
      <c r="Q27" s="333" t="s">
        <v>118</v>
      </c>
      <c r="R27" s="334"/>
      <c r="S27" s="334"/>
      <c r="T27" s="334"/>
      <c r="U27" s="334"/>
      <c r="V27" s="334"/>
      <c r="W27" s="334"/>
      <c r="X27" s="334"/>
      <c r="Y27" s="334"/>
      <c r="Z27" s="337" t="s">
        <v>284</v>
      </c>
      <c r="AA27" s="337"/>
      <c r="AB27" s="337"/>
      <c r="AC27" s="337"/>
      <c r="AD27" s="337"/>
      <c r="AE27" s="337"/>
      <c r="AF27" s="337"/>
      <c r="AG27" s="337"/>
      <c r="AH27" s="337"/>
      <c r="AI27" s="337"/>
      <c r="AJ27" s="337"/>
      <c r="AK27" s="337"/>
      <c r="AL27" s="337"/>
      <c r="AM27" s="338"/>
      <c r="AN27" s="354"/>
      <c r="AO27" s="355"/>
      <c r="AP27" s="356"/>
      <c r="AQ27" s="342"/>
      <c r="AR27" s="343"/>
      <c r="AS27" s="344"/>
    </row>
    <row r="28" spans="1:45" ht="19.5" customHeight="1">
      <c r="A28" s="315"/>
      <c r="B28" s="316"/>
      <c r="C28" s="317"/>
      <c r="D28" s="320" t="s">
        <v>286</v>
      </c>
      <c r="E28" s="320"/>
      <c r="F28" s="317"/>
      <c r="G28" s="361"/>
      <c r="H28" s="362"/>
      <c r="I28" s="362"/>
      <c r="J28" s="362"/>
      <c r="K28" s="362"/>
      <c r="L28" s="362"/>
      <c r="M28" s="362"/>
      <c r="N28" s="362"/>
      <c r="O28" s="362"/>
      <c r="P28" s="369"/>
      <c r="Q28" s="370"/>
      <c r="R28" s="371"/>
      <c r="S28" s="372"/>
      <c r="T28" s="370"/>
      <c r="U28" s="371"/>
      <c r="V28" s="372"/>
      <c r="W28" s="370"/>
      <c r="X28" s="371"/>
      <c r="Y28" s="372"/>
      <c r="Z28" s="373" t="s">
        <v>286</v>
      </c>
      <c r="AA28" s="374"/>
      <c r="AB28" s="375"/>
      <c r="AC28" s="363" t="s">
        <v>286</v>
      </c>
      <c r="AD28" s="364"/>
      <c r="AE28" s="365"/>
      <c r="AF28" s="366" t="s">
        <v>286</v>
      </c>
      <c r="AG28" s="367"/>
      <c r="AH28" s="367"/>
      <c r="AI28" s="368"/>
      <c r="AJ28" s="366" t="s">
        <v>286</v>
      </c>
      <c r="AK28" s="367"/>
      <c r="AL28" s="367"/>
      <c r="AM28" s="368"/>
      <c r="AN28" s="351"/>
      <c r="AO28" s="352"/>
      <c r="AP28" s="353"/>
      <c r="AQ28" s="339"/>
      <c r="AR28" s="340"/>
      <c r="AS28" s="341"/>
    </row>
    <row r="29" spans="1:45" ht="19.5" customHeight="1" thickBot="1">
      <c r="A29" s="315"/>
      <c r="B29" s="318"/>
      <c r="C29" s="319"/>
      <c r="D29" s="321"/>
      <c r="E29" s="321"/>
      <c r="F29" s="319"/>
      <c r="G29" s="333" t="s">
        <v>115</v>
      </c>
      <c r="H29" s="334"/>
      <c r="I29" s="376"/>
      <c r="J29" s="376"/>
      <c r="K29" s="376"/>
      <c r="L29" s="376"/>
      <c r="M29" s="376"/>
      <c r="N29" s="376"/>
      <c r="O29" s="376"/>
      <c r="P29" s="377"/>
      <c r="Q29" s="333" t="s">
        <v>118</v>
      </c>
      <c r="R29" s="334"/>
      <c r="S29" s="334"/>
      <c r="T29" s="334"/>
      <c r="U29" s="334"/>
      <c r="V29" s="334"/>
      <c r="W29" s="334"/>
      <c r="X29" s="334"/>
      <c r="Y29" s="334"/>
      <c r="Z29" s="378"/>
      <c r="AA29" s="378"/>
      <c r="AB29" s="378"/>
      <c r="AC29" s="378"/>
      <c r="AD29" s="378"/>
      <c r="AE29" s="378"/>
      <c r="AF29" s="378"/>
      <c r="AG29" s="378"/>
      <c r="AH29" s="378"/>
      <c r="AI29" s="378"/>
      <c r="AJ29" s="378"/>
      <c r="AK29" s="378"/>
      <c r="AL29" s="378"/>
      <c r="AM29" s="379"/>
      <c r="AN29" s="354"/>
      <c r="AO29" s="355"/>
      <c r="AP29" s="356"/>
      <c r="AQ29" s="342"/>
      <c r="AR29" s="343"/>
      <c r="AS29" s="344"/>
    </row>
    <row r="30" spans="1:45" ht="19.5" customHeight="1">
      <c r="A30" s="315"/>
      <c r="B30" s="316"/>
      <c r="C30" s="317"/>
      <c r="D30" s="320" t="s">
        <v>286</v>
      </c>
      <c r="E30" s="320"/>
      <c r="F30" s="317"/>
      <c r="G30" s="361"/>
      <c r="H30" s="362"/>
      <c r="I30" s="362"/>
      <c r="J30" s="362"/>
      <c r="K30" s="362"/>
      <c r="L30" s="362"/>
      <c r="M30" s="362"/>
      <c r="N30" s="362"/>
      <c r="O30" s="362"/>
      <c r="P30" s="369"/>
      <c r="Q30" s="370"/>
      <c r="R30" s="371"/>
      <c r="S30" s="372"/>
      <c r="T30" s="370"/>
      <c r="U30" s="371"/>
      <c r="V30" s="372"/>
      <c r="W30" s="370"/>
      <c r="X30" s="371"/>
      <c r="Y30" s="372"/>
      <c r="Z30" s="373" t="s">
        <v>286</v>
      </c>
      <c r="AA30" s="374"/>
      <c r="AB30" s="375"/>
      <c r="AC30" s="363" t="s">
        <v>286</v>
      </c>
      <c r="AD30" s="364"/>
      <c r="AE30" s="365"/>
      <c r="AF30" s="366" t="s">
        <v>286</v>
      </c>
      <c r="AG30" s="367"/>
      <c r="AH30" s="367"/>
      <c r="AI30" s="368"/>
      <c r="AJ30" s="366" t="s">
        <v>286</v>
      </c>
      <c r="AK30" s="367"/>
      <c r="AL30" s="367"/>
      <c r="AM30" s="368"/>
      <c r="AN30" s="351"/>
      <c r="AO30" s="352"/>
      <c r="AP30" s="353"/>
      <c r="AQ30" s="339"/>
      <c r="AR30" s="340"/>
      <c r="AS30" s="341"/>
    </row>
    <row r="31" spans="1:45" ht="19.5" customHeight="1" thickBot="1">
      <c r="A31" s="315"/>
      <c r="B31" s="318"/>
      <c r="C31" s="319"/>
      <c r="D31" s="321"/>
      <c r="E31" s="321"/>
      <c r="F31" s="319"/>
      <c r="G31" s="333" t="s">
        <v>115</v>
      </c>
      <c r="H31" s="334"/>
      <c r="I31" s="376"/>
      <c r="J31" s="376"/>
      <c r="K31" s="376"/>
      <c r="L31" s="376"/>
      <c r="M31" s="376"/>
      <c r="N31" s="376"/>
      <c r="O31" s="376"/>
      <c r="P31" s="377"/>
      <c r="Q31" s="333" t="s">
        <v>118</v>
      </c>
      <c r="R31" s="334"/>
      <c r="S31" s="334"/>
      <c r="T31" s="334"/>
      <c r="U31" s="334"/>
      <c r="V31" s="334"/>
      <c r="W31" s="334"/>
      <c r="X31" s="334"/>
      <c r="Y31" s="334"/>
      <c r="Z31" s="378"/>
      <c r="AA31" s="378"/>
      <c r="AB31" s="378"/>
      <c r="AC31" s="378"/>
      <c r="AD31" s="378"/>
      <c r="AE31" s="378"/>
      <c r="AF31" s="378"/>
      <c r="AG31" s="378"/>
      <c r="AH31" s="378"/>
      <c r="AI31" s="378"/>
      <c r="AJ31" s="378"/>
      <c r="AK31" s="378"/>
      <c r="AL31" s="378"/>
      <c r="AM31" s="379"/>
      <c r="AN31" s="354"/>
      <c r="AO31" s="355"/>
      <c r="AP31" s="356"/>
      <c r="AQ31" s="342"/>
      <c r="AR31" s="343"/>
      <c r="AS31" s="344"/>
    </row>
    <row r="32" spans="1:45" ht="19.5" customHeight="1">
      <c r="A32" s="315"/>
      <c r="B32" s="316"/>
      <c r="C32" s="317"/>
      <c r="D32" s="320" t="s">
        <v>286</v>
      </c>
      <c r="E32" s="320"/>
      <c r="F32" s="317"/>
      <c r="G32" s="361"/>
      <c r="H32" s="362"/>
      <c r="I32" s="362"/>
      <c r="J32" s="362"/>
      <c r="K32" s="362"/>
      <c r="L32" s="362"/>
      <c r="M32" s="362"/>
      <c r="N32" s="362"/>
      <c r="O32" s="362"/>
      <c r="P32" s="369"/>
      <c r="Q32" s="370"/>
      <c r="R32" s="371"/>
      <c r="S32" s="372"/>
      <c r="T32" s="370"/>
      <c r="U32" s="371"/>
      <c r="V32" s="372"/>
      <c r="W32" s="370"/>
      <c r="X32" s="371"/>
      <c r="Y32" s="372"/>
      <c r="Z32" s="373" t="s">
        <v>286</v>
      </c>
      <c r="AA32" s="374"/>
      <c r="AB32" s="375"/>
      <c r="AC32" s="363" t="s">
        <v>286</v>
      </c>
      <c r="AD32" s="364"/>
      <c r="AE32" s="365"/>
      <c r="AF32" s="366" t="s">
        <v>286</v>
      </c>
      <c r="AG32" s="367"/>
      <c r="AH32" s="367"/>
      <c r="AI32" s="368"/>
      <c r="AJ32" s="366" t="s">
        <v>286</v>
      </c>
      <c r="AK32" s="367"/>
      <c r="AL32" s="367"/>
      <c r="AM32" s="368"/>
      <c r="AN32" s="351"/>
      <c r="AO32" s="352"/>
      <c r="AP32" s="353"/>
      <c r="AQ32" s="339"/>
      <c r="AR32" s="340"/>
      <c r="AS32" s="341"/>
    </row>
    <row r="33" spans="1:45" ht="19.5" customHeight="1" thickBot="1">
      <c r="A33" s="315"/>
      <c r="B33" s="318"/>
      <c r="C33" s="319"/>
      <c r="D33" s="321"/>
      <c r="E33" s="321"/>
      <c r="F33" s="319"/>
      <c r="G33" s="333" t="s">
        <v>115</v>
      </c>
      <c r="H33" s="334"/>
      <c r="I33" s="376"/>
      <c r="J33" s="376"/>
      <c r="K33" s="376"/>
      <c r="L33" s="376"/>
      <c r="M33" s="376"/>
      <c r="N33" s="376"/>
      <c r="O33" s="376"/>
      <c r="P33" s="377"/>
      <c r="Q33" s="333" t="s">
        <v>118</v>
      </c>
      <c r="R33" s="334"/>
      <c r="S33" s="334"/>
      <c r="T33" s="334"/>
      <c r="U33" s="334"/>
      <c r="V33" s="334"/>
      <c r="W33" s="334"/>
      <c r="X33" s="334"/>
      <c r="Y33" s="334"/>
      <c r="Z33" s="378"/>
      <c r="AA33" s="378"/>
      <c r="AB33" s="378"/>
      <c r="AC33" s="378"/>
      <c r="AD33" s="378"/>
      <c r="AE33" s="378"/>
      <c r="AF33" s="378"/>
      <c r="AG33" s="378"/>
      <c r="AH33" s="378"/>
      <c r="AI33" s="378"/>
      <c r="AJ33" s="378"/>
      <c r="AK33" s="378"/>
      <c r="AL33" s="378"/>
      <c r="AM33" s="379"/>
      <c r="AN33" s="354"/>
      <c r="AO33" s="355"/>
      <c r="AP33" s="356"/>
      <c r="AQ33" s="342"/>
      <c r="AR33" s="343"/>
      <c r="AS33" s="344"/>
    </row>
    <row r="34" spans="1:45" ht="19.5" customHeight="1">
      <c r="A34" s="315"/>
      <c r="B34" s="316"/>
      <c r="C34" s="317"/>
      <c r="D34" s="320" t="s">
        <v>286</v>
      </c>
      <c r="E34" s="320"/>
      <c r="F34" s="317"/>
      <c r="G34" s="361"/>
      <c r="H34" s="362"/>
      <c r="I34" s="362"/>
      <c r="J34" s="362"/>
      <c r="K34" s="362"/>
      <c r="L34" s="362"/>
      <c r="M34" s="362"/>
      <c r="N34" s="362"/>
      <c r="O34" s="362"/>
      <c r="P34" s="369"/>
      <c r="Q34" s="370"/>
      <c r="R34" s="371"/>
      <c r="S34" s="372"/>
      <c r="T34" s="370"/>
      <c r="U34" s="371"/>
      <c r="V34" s="372"/>
      <c r="W34" s="370"/>
      <c r="X34" s="371"/>
      <c r="Y34" s="372"/>
      <c r="Z34" s="373" t="s">
        <v>286</v>
      </c>
      <c r="AA34" s="374"/>
      <c r="AB34" s="375"/>
      <c r="AC34" s="363" t="s">
        <v>286</v>
      </c>
      <c r="AD34" s="364"/>
      <c r="AE34" s="365"/>
      <c r="AF34" s="366" t="s">
        <v>286</v>
      </c>
      <c r="AG34" s="367"/>
      <c r="AH34" s="367"/>
      <c r="AI34" s="368"/>
      <c r="AJ34" s="366" t="s">
        <v>286</v>
      </c>
      <c r="AK34" s="367"/>
      <c r="AL34" s="367"/>
      <c r="AM34" s="368"/>
      <c r="AN34" s="351"/>
      <c r="AO34" s="352"/>
      <c r="AP34" s="353"/>
      <c r="AQ34" s="339"/>
      <c r="AR34" s="340"/>
      <c r="AS34" s="341"/>
    </row>
    <row r="35" spans="1:45" ht="19.5" customHeight="1" thickBot="1">
      <c r="A35" s="315"/>
      <c r="B35" s="318"/>
      <c r="C35" s="319"/>
      <c r="D35" s="321"/>
      <c r="E35" s="321"/>
      <c r="F35" s="319"/>
      <c r="G35" s="333" t="s">
        <v>115</v>
      </c>
      <c r="H35" s="334"/>
      <c r="I35" s="376"/>
      <c r="J35" s="376"/>
      <c r="K35" s="376"/>
      <c r="L35" s="376"/>
      <c r="M35" s="376"/>
      <c r="N35" s="376"/>
      <c r="O35" s="376"/>
      <c r="P35" s="377"/>
      <c r="Q35" s="333" t="s">
        <v>118</v>
      </c>
      <c r="R35" s="334"/>
      <c r="S35" s="334"/>
      <c r="T35" s="334"/>
      <c r="U35" s="334"/>
      <c r="V35" s="334"/>
      <c r="W35" s="334"/>
      <c r="X35" s="334"/>
      <c r="Y35" s="334"/>
      <c r="Z35" s="378"/>
      <c r="AA35" s="378"/>
      <c r="AB35" s="378"/>
      <c r="AC35" s="378"/>
      <c r="AD35" s="378"/>
      <c r="AE35" s="378"/>
      <c r="AF35" s="378"/>
      <c r="AG35" s="378"/>
      <c r="AH35" s="378"/>
      <c r="AI35" s="378"/>
      <c r="AJ35" s="378"/>
      <c r="AK35" s="378"/>
      <c r="AL35" s="378"/>
      <c r="AM35" s="379"/>
      <c r="AN35" s="354"/>
      <c r="AO35" s="355"/>
      <c r="AP35" s="356"/>
      <c r="AQ35" s="342"/>
      <c r="AR35" s="343"/>
      <c r="AS35" s="344"/>
    </row>
    <row r="36" spans="1:45" ht="19.5" customHeight="1">
      <c r="A36" s="315"/>
      <c r="B36" s="316"/>
      <c r="C36" s="317"/>
      <c r="D36" s="320" t="s">
        <v>286</v>
      </c>
      <c r="E36" s="320"/>
      <c r="F36" s="317"/>
      <c r="G36" s="361"/>
      <c r="H36" s="362"/>
      <c r="I36" s="362"/>
      <c r="J36" s="362"/>
      <c r="K36" s="362"/>
      <c r="L36" s="362"/>
      <c r="M36" s="362"/>
      <c r="N36" s="362"/>
      <c r="O36" s="362"/>
      <c r="P36" s="369"/>
      <c r="Q36" s="370"/>
      <c r="R36" s="371"/>
      <c r="S36" s="372"/>
      <c r="T36" s="370"/>
      <c r="U36" s="371"/>
      <c r="V36" s="372"/>
      <c r="W36" s="370"/>
      <c r="X36" s="371"/>
      <c r="Y36" s="372"/>
      <c r="Z36" s="373" t="s">
        <v>286</v>
      </c>
      <c r="AA36" s="374"/>
      <c r="AB36" s="375"/>
      <c r="AC36" s="363" t="s">
        <v>286</v>
      </c>
      <c r="AD36" s="364"/>
      <c r="AE36" s="365"/>
      <c r="AF36" s="366" t="s">
        <v>286</v>
      </c>
      <c r="AG36" s="367"/>
      <c r="AH36" s="367"/>
      <c r="AI36" s="368"/>
      <c r="AJ36" s="366" t="s">
        <v>286</v>
      </c>
      <c r="AK36" s="367"/>
      <c r="AL36" s="367"/>
      <c r="AM36" s="368"/>
      <c r="AN36" s="351"/>
      <c r="AO36" s="352"/>
      <c r="AP36" s="353"/>
      <c r="AQ36" s="339"/>
      <c r="AR36" s="340"/>
      <c r="AS36" s="341"/>
    </row>
    <row r="37" spans="1:45" ht="19.5" customHeight="1" thickBot="1">
      <c r="A37" s="315"/>
      <c r="B37" s="318"/>
      <c r="C37" s="319"/>
      <c r="D37" s="321"/>
      <c r="E37" s="321"/>
      <c r="F37" s="319"/>
      <c r="G37" s="333" t="s">
        <v>115</v>
      </c>
      <c r="H37" s="334"/>
      <c r="I37" s="376"/>
      <c r="J37" s="376"/>
      <c r="K37" s="376"/>
      <c r="L37" s="376"/>
      <c r="M37" s="376"/>
      <c r="N37" s="376"/>
      <c r="O37" s="376"/>
      <c r="P37" s="377"/>
      <c r="Q37" s="333" t="s">
        <v>118</v>
      </c>
      <c r="R37" s="334"/>
      <c r="S37" s="334"/>
      <c r="T37" s="334"/>
      <c r="U37" s="334"/>
      <c r="V37" s="334"/>
      <c r="W37" s="334"/>
      <c r="X37" s="334"/>
      <c r="Y37" s="334"/>
      <c r="Z37" s="378"/>
      <c r="AA37" s="378"/>
      <c r="AB37" s="378"/>
      <c r="AC37" s="378"/>
      <c r="AD37" s="378"/>
      <c r="AE37" s="378"/>
      <c r="AF37" s="378"/>
      <c r="AG37" s="378"/>
      <c r="AH37" s="378"/>
      <c r="AI37" s="378"/>
      <c r="AJ37" s="378"/>
      <c r="AK37" s="378"/>
      <c r="AL37" s="378"/>
      <c r="AM37" s="379"/>
      <c r="AN37" s="354"/>
      <c r="AO37" s="355"/>
      <c r="AP37" s="356"/>
      <c r="AQ37" s="342"/>
      <c r="AR37" s="343"/>
      <c r="AS37" s="344"/>
    </row>
    <row r="38" spans="1:45" ht="19.5" customHeight="1">
      <c r="A38" s="315"/>
      <c r="B38" s="316"/>
      <c r="C38" s="317"/>
      <c r="D38" s="320" t="s">
        <v>286</v>
      </c>
      <c r="E38" s="320"/>
      <c r="F38" s="317"/>
      <c r="G38" s="361"/>
      <c r="H38" s="362"/>
      <c r="I38" s="362"/>
      <c r="J38" s="362"/>
      <c r="K38" s="362"/>
      <c r="L38" s="362"/>
      <c r="M38" s="362"/>
      <c r="N38" s="362"/>
      <c r="O38" s="362"/>
      <c r="P38" s="369"/>
      <c r="Q38" s="370"/>
      <c r="R38" s="371"/>
      <c r="S38" s="372"/>
      <c r="T38" s="370"/>
      <c r="U38" s="371"/>
      <c r="V38" s="372"/>
      <c r="W38" s="370"/>
      <c r="X38" s="371"/>
      <c r="Y38" s="372"/>
      <c r="Z38" s="373" t="s">
        <v>286</v>
      </c>
      <c r="AA38" s="374"/>
      <c r="AB38" s="375"/>
      <c r="AC38" s="363" t="s">
        <v>286</v>
      </c>
      <c r="AD38" s="364"/>
      <c r="AE38" s="365"/>
      <c r="AF38" s="366" t="s">
        <v>286</v>
      </c>
      <c r="AG38" s="367"/>
      <c r="AH38" s="367"/>
      <c r="AI38" s="368"/>
      <c r="AJ38" s="366" t="s">
        <v>286</v>
      </c>
      <c r="AK38" s="367"/>
      <c r="AL38" s="367"/>
      <c r="AM38" s="368"/>
      <c r="AN38" s="351"/>
      <c r="AO38" s="352"/>
      <c r="AP38" s="353"/>
      <c r="AQ38" s="339"/>
      <c r="AR38" s="340"/>
      <c r="AS38" s="341"/>
    </row>
    <row r="39" spans="1:45" ht="19.5" customHeight="1" thickBot="1">
      <c r="A39" s="315"/>
      <c r="B39" s="318"/>
      <c r="C39" s="319"/>
      <c r="D39" s="321"/>
      <c r="E39" s="321"/>
      <c r="F39" s="319"/>
      <c r="G39" s="333" t="s">
        <v>115</v>
      </c>
      <c r="H39" s="334"/>
      <c r="I39" s="376"/>
      <c r="J39" s="376"/>
      <c r="K39" s="376"/>
      <c r="L39" s="376"/>
      <c r="M39" s="376"/>
      <c r="N39" s="376"/>
      <c r="O39" s="376"/>
      <c r="P39" s="377"/>
      <c r="Q39" s="333" t="s">
        <v>118</v>
      </c>
      <c r="R39" s="334"/>
      <c r="S39" s="334"/>
      <c r="T39" s="334"/>
      <c r="U39" s="334"/>
      <c r="V39" s="334"/>
      <c r="W39" s="334"/>
      <c r="X39" s="334"/>
      <c r="Y39" s="334"/>
      <c r="Z39" s="378"/>
      <c r="AA39" s="378"/>
      <c r="AB39" s="378"/>
      <c r="AC39" s="378"/>
      <c r="AD39" s="378"/>
      <c r="AE39" s="378"/>
      <c r="AF39" s="378"/>
      <c r="AG39" s="378"/>
      <c r="AH39" s="378"/>
      <c r="AI39" s="378"/>
      <c r="AJ39" s="378"/>
      <c r="AK39" s="378"/>
      <c r="AL39" s="378"/>
      <c r="AM39" s="379"/>
      <c r="AN39" s="354"/>
      <c r="AO39" s="355"/>
      <c r="AP39" s="356"/>
      <c r="AQ39" s="342"/>
      <c r="AR39" s="343"/>
      <c r="AS39" s="344"/>
    </row>
    <row r="40" spans="1:45" ht="19.5" customHeight="1">
      <c r="A40" s="315"/>
      <c r="B40" s="316"/>
      <c r="C40" s="317"/>
      <c r="D40" s="320" t="s">
        <v>286</v>
      </c>
      <c r="E40" s="320"/>
      <c r="F40" s="317"/>
      <c r="G40" s="361"/>
      <c r="H40" s="362"/>
      <c r="I40" s="362"/>
      <c r="J40" s="362"/>
      <c r="K40" s="362"/>
      <c r="L40" s="362"/>
      <c r="M40" s="362"/>
      <c r="N40" s="362"/>
      <c r="O40" s="362"/>
      <c r="P40" s="369"/>
      <c r="Q40" s="370"/>
      <c r="R40" s="371"/>
      <c r="S40" s="372"/>
      <c r="T40" s="370"/>
      <c r="U40" s="371"/>
      <c r="V40" s="372"/>
      <c r="W40" s="370"/>
      <c r="X40" s="371"/>
      <c r="Y40" s="372"/>
      <c r="Z40" s="373" t="s">
        <v>286</v>
      </c>
      <c r="AA40" s="374"/>
      <c r="AB40" s="375"/>
      <c r="AC40" s="363" t="s">
        <v>286</v>
      </c>
      <c r="AD40" s="364"/>
      <c r="AE40" s="365"/>
      <c r="AF40" s="366" t="s">
        <v>286</v>
      </c>
      <c r="AG40" s="367"/>
      <c r="AH40" s="367"/>
      <c r="AI40" s="368"/>
      <c r="AJ40" s="366" t="s">
        <v>286</v>
      </c>
      <c r="AK40" s="367"/>
      <c r="AL40" s="367"/>
      <c r="AM40" s="368"/>
      <c r="AN40" s="351"/>
      <c r="AO40" s="352"/>
      <c r="AP40" s="353"/>
      <c r="AQ40" s="339"/>
      <c r="AR40" s="340"/>
      <c r="AS40" s="341"/>
    </row>
    <row r="41" spans="1:45" ht="19.5" customHeight="1" thickBot="1">
      <c r="A41" s="315"/>
      <c r="B41" s="318"/>
      <c r="C41" s="319"/>
      <c r="D41" s="321"/>
      <c r="E41" s="321"/>
      <c r="F41" s="319"/>
      <c r="G41" s="333" t="s">
        <v>115</v>
      </c>
      <c r="H41" s="334"/>
      <c r="I41" s="376"/>
      <c r="J41" s="376"/>
      <c r="K41" s="376"/>
      <c r="L41" s="376"/>
      <c r="M41" s="376"/>
      <c r="N41" s="376"/>
      <c r="O41" s="376"/>
      <c r="P41" s="377"/>
      <c r="Q41" s="333" t="s">
        <v>118</v>
      </c>
      <c r="R41" s="334"/>
      <c r="S41" s="334"/>
      <c r="T41" s="334"/>
      <c r="U41" s="334"/>
      <c r="V41" s="334"/>
      <c r="W41" s="334"/>
      <c r="X41" s="334"/>
      <c r="Y41" s="334"/>
      <c r="Z41" s="378"/>
      <c r="AA41" s="378"/>
      <c r="AB41" s="378"/>
      <c r="AC41" s="378"/>
      <c r="AD41" s="378"/>
      <c r="AE41" s="378"/>
      <c r="AF41" s="378"/>
      <c r="AG41" s="378"/>
      <c r="AH41" s="378"/>
      <c r="AI41" s="378"/>
      <c r="AJ41" s="378"/>
      <c r="AK41" s="378"/>
      <c r="AL41" s="378"/>
      <c r="AM41" s="379"/>
      <c r="AN41" s="354"/>
      <c r="AO41" s="355"/>
      <c r="AP41" s="356"/>
      <c r="AQ41" s="342"/>
      <c r="AR41" s="343"/>
      <c r="AS41" s="344"/>
    </row>
    <row r="42" spans="1:45" ht="30.75" customHeight="1">
      <c r="B42" s="380" t="s">
        <v>320</v>
      </c>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2"/>
      <c r="AA42" s="364" t="s">
        <v>29</v>
      </c>
      <c r="AB42" s="364"/>
      <c r="AC42" s="364"/>
      <c r="AD42" s="364"/>
      <c r="AE42" s="365"/>
      <c r="AF42" s="363" t="s">
        <v>30</v>
      </c>
      <c r="AG42" s="364"/>
      <c r="AH42" s="364"/>
      <c r="AI42" s="365"/>
      <c r="AJ42" s="363" t="s">
        <v>31</v>
      </c>
      <c r="AK42" s="364"/>
      <c r="AL42" s="364"/>
      <c r="AM42" s="365"/>
      <c r="AN42" s="363" t="s">
        <v>32</v>
      </c>
      <c r="AO42" s="364"/>
      <c r="AP42" s="364"/>
      <c r="AQ42" s="364"/>
      <c r="AR42" s="364"/>
      <c r="AS42" s="386"/>
    </row>
    <row r="43" spans="1:45" ht="63" customHeight="1" thickBot="1">
      <c r="A43" s="128"/>
      <c r="B43" s="383"/>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5"/>
      <c r="AA43" s="359">
        <v>20</v>
      </c>
      <c r="AB43" s="359"/>
      <c r="AC43" s="359"/>
      <c r="AD43" s="334" t="s">
        <v>123</v>
      </c>
      <c r="AE43" s="387"/>
      <c r="AF43" s="388">
        <v>54700</v>
      </c>
      <c r="AG43" s="359"/>
      <c r="AH43" s="359"/>
      <c r="AI43" s="65" t="s">
        <v>12</v>
      </c>
      <c r="AJ43" s="389">
        <v>5470</v>
      </c>
      <c r="AK43" s="359"/>
      <c r="AL43" s="359"/>
      <c r="AM43" s="66" t="s">
        <v>12</v>
      </c>
      <c r="AN43" s="389">
        <v>49230</v>
      </c>
      <c r="AO43" s="359"/>
      <c r="AP43" s="359"/>
      <c r="AQ43" s="359"/>
      <c r="AR43" s="359"/>
      <c r="AS43" s="67" t="s">
        <v>12</v>
      </c>
    </row>
    <row r="44" spans="1:45">
      <c r="A44" s="59"/>
    </row>
  </sheetData>
  <sheetProtection algorithmName="SHA-512" hashValue="0dTEAbA8XavZfQR0YEDUXEnf1QD/9gz5Ve5vtEnrDJ/eqKNIZFVyIASINNfueFV/yX4gLuHeQWNJYgquCSu8cw==" saltValue="EWKXWyo3m0N1nBRm7RCHoQ==" spinCount="100000" sheet="1" objects="1" scenarios="1" selectLockedCells="1"/>
  <mergeCells count="360">
    <mergeCell ref="B42:Z43"/>
    <mergeCell ref="AA42:AE42"/>
    <mergeCell ref="AF42:AI42"/>
    <mergeCell ref="AJ42:AM42"/>
    <mergeCell ref="AN42:AS42"/>
    <mergeCell ref="AC40:AE40"/>
    <mergeCell ref="AF40:AI40"/>
    <mergeCell ref="AJ40:AM40"/>
    <mergeCell ref="AN40:AP41"/>
    <mergeCell ref="AQ40:AS41"/>
    <mergeCell ref="J40:M40"/>
    <mergeCell ref="N40:P40"/>
    <mergeCell ref="Q40:S40"/>
    <mergeCell ref="T40:V40"/>
    <mergeCell ref="AA43:AC43"/>
    <mergeCell ref="AD43:AE43"/>
    <mergeCell ref="AF43:AH43"/>
    <mergeCell ref="AJ43:AL43"/>
    <mergeCell ref="AN43:AR43"/>
    <mergeCell ref="AQ36:AS37"/>
    <mergeCell ref="W40:Y40"/>
    <mergeCell ref="Z40:AB40"/>
    <mergeCell ref="G39:H39"/>
    <mergeCell ref="I39:P39"/>
    <mergeCell ref="Q39:Y39"/>
    <mergeCell ref="Z39:AM39"/>
    <mergeCell ref="A40:A41"/>
    <mergeCell ref="B40:C41"/>
    <mergeCell ref="D40:E41"/>
    <mergeCell ref="F40:F41"/>
    <mergeCell ref="G40:I40"/>
    <mergeCell ref="AC38:AE38"/>
    <mergeCell ref="AF38:AI38"/>
    <mergeCell ref="AJ38:AM38"/>
    <mergeCell ref="AN38:AP39"/>
    <mergeCell ref="AQ38:AS39"/>
    <mergeCell ref="J38:M38"/>
    <mergeCell ref="N38:P38"/>
    <mergeCell ref="G41:H41"/>
    <mergeCell ref="I41:P41"/>
    <mergeCell ref="Q41:Y41"/>
    <mergeCell ref="Z41:AM41"/>
    <mergeCell ref="Q38:S38"/>
    <mergeCell ref="G37:H37"/>
    <mergeCell ref="I37:P37"/>
    <mergeCell ref="Q37:Y37"/>
    <mergeCell ref="Z37:AM37"/>
    <mergeCell ref="A38:A39"/>
    <mergeCell ref="B38:C39"/>
    <mergeCell ref="D38:E39"/>
    <mergeCell ref="F38:F39"/>
    <mergeCell ref="G38:I38"/>
    <mergeCell ref="A36:A37"/>
    <mergeCell ref="B36:C37"/>
    <mergeCell ref="D36:E37"/>
    <mergeCell ref="F36:F37"/>
    <mergeCell ref="G36:I36"/>
    <mergeCell ref="J36:M36"/>
    <mergeCell ref="N36:P36"/>
    <mergeCell ref="Q36:S36"/>
    <mergeCell ref="T36:V36"/>
    <mergeCell ref="W36:Y36"/>
    <mergeCell ref="Z36:AB36"/>
    <mergeCell ref="T38:V38"/>
    <mergeCell ref="W38:Y38"/>
    <mergeCell ref="Z38:AB38"/>
    <mergeCell ref="AC32:AE32"/>
    <mergeCell ref="AF32:AI32"/>
    <mergeCell ref="AJ32:AM32"/>
    <mergeCell ref="AC34:AE34"/>
    <mergeCell ref="AF34:AI34"/>
    <mergeCell ref="AJ34:AM34"/>
    <mergeCell ref="AN34:AP35"/>
    <mergeCell ref="AC36:AE36"/>
    <mergeCell ref="AF36:AI36"/>
    <mergeCell ref="AJ36:AM36"/>
    <mergeCell ref="AN36:AP37"/>
    <mergeCell ref="A32:A33"/>
    <mergeCell ref="B32:C33"/>
    <mergeCell ref="D32:E33"/>
    <mergeCell ref="F32:F33"/>
    <mergeCell ref="G32:I32"/>
    <mergeCell ref="A34:A35"/>
    <mergeCell ref="B34:C35"/>
    <mergeCell ref="D34:E35"/>
    <mergeCell ref="F34:F35"/>
    <mergeCell ref="AQ34:AS35"/>
    <mergeCell ref="J34:M34"/>
    <mergeCell ref="N34:P34"/>
    <mergeCell ref="Q34:S34"/>
    <mergeCell ref="T34:V34"/>
    <mergeCell ref="W34:Y34"/>
    <mergeCell ref="Z34:AB34"/>
    <mergeCell ref="G33:H33"/>
    <mergeCell ref="I33:P33"/>
    <mergeCell ref="Q33:Y33"/>
    <mergeCell ref="Z33:AM33"/>
    <mergeCell ref="G34:I34"/>
    <mergeCell ref="AN32:AP33"/>
    <mergeCell ref="AQ32:AS33"/>
    <mergeCell ref="J32:M32"/>
    <mergeCell ref="N32:P32"/>
    <mergeCell ref="Q32:S32"/>
    <mergeCell ref="T32:V32"/>
    <mergeCell ref="W32:Y32"/>
    <mergeCell ref="Z32:AB32"/>
    <mergeCell ref="G35:H35"/>
    <mergeCell ref="I35:P35"/>
    <mergeCell ref="Q35:Y35"/>
    <mergeCell ref="Z35:AM35"/>
    <mergeCell ref="AQ28:AS29"/>
    <mergeCell ref="J28:M28"/>
    <mergeCell ref="N28:P28"/>
    <mergeCell ref="Q28:S28"/>
    <mergeCell ref="T28:V28"/>
    <mergeCell ref="W28:Y28"/>
    <mergeCell ref="Z28:AB28"/>
    <mergeCell ref="AC30:AE30"/>
    <mergeCell ref="AF30:AI30"/>
    <mergeCell ref="AJ30:AM30"/>
    <mergeCell ref="AN30:AP31"/>
    <mergeCell ref="AQ30:AS31"/>
    <mergeCell ref="J30:M30"/>
    <mergeCell ref="N30:P30"/>
    <mergeCell ref="Q30:S30"/>
    <mergeCell ref="T30:V30"/>
    <mergeCell ref="W30:Y30"/>
    <mergeCell ref="Z30:AB30"/>
    <mergeCell ref="I29:P29"/>
    <mergeCell ref="Q29:Y29"/>
    <mergeCell ref="Z29:AM29"/>
    <mergeCell ref="I31:P31"/>
    <mergeCell ref="Q31:Y31"/>
    <mergeCell ref="Z31:AM31"/>
    <mergeCell ref="A30:A31"/>
    <mergeCell ref="B30:C31"/>
    <mergeCell ref="D30:E31"/>
    <mergeCell ref="F30:F31"/>
    <mergeCell ref="G30:I30"/>
    <mergeCell ref="AC28:AE28"/>
    <mergeCell ref="AF28:AI28"/>
    <mergeCell ref="AJ28:AM28"/>
    <mergeCell ref="AN28:AP29"/>
    <mergeCell ref="G29:H29"/>
    <mergeCell ref="G31:H31"/>
    <mergeCell ref="A28:A29"/>
    <mergeCell ref="B28:C29"/>
    <mergeCell ref="D28:E29"/>
    <mergeCell ref="F28:F29"/>
    <mergeCell ref="G28:I28"/>
    <mergeCell ref="AN26:AP27"/>
    <mergeCell ref="J26:M26"/>
    <mergeCell ref="N26:P26"/>
    <mergeCell ref="Q26:S26"/>
    <mergeCell ref="T26:V26"/>
    <mergeCell ref="AQ22:AS23"/>
    <mergeCell ref="W26:Y26"/>
    <mergeCell ref="Z26:AB26"/>
    <mergeCell ref="AC24:AE24"/>
    <mergeCell ref="AF24:AI24"/>
    <mergeCell ref="AJ24:AM24"/>
    <mergeCell ref="AN24:AP25"/>
    <mergeCell ref="AQ24:AS25"/>
    <mergeCell ref="J24:M24"/>
    <mergeCell ref="N24:P24"/>
    <mergeCell ref="AQ26:AS27"/>
    <mergeCell ref="Q24:S24"/>
    <mergeCell ref="T24:V24"/>
    <mergeCell ref="W24:Y24"/>
    <mergeCell ref="Z24:AB24"/>
    <mergeCell ref="Q25:Y25"/>
    <mergeCell ref="Z25:AM25"/>
    <mergeCell ref="Q22:S22"/>
    <mergeCell ref="T22:V22"/>
    <mergeCell ref="A26:A27"/>
    <mergeCell ref="B26:C27"/>
    <mergeCell ref="D26:E27"/>
    <mergeCell ref="F26:F27"/>
    <mergeCell ref="G26:I26"/>
    <mergeCell ref="G27:H27"/>
    <mergeCell ref="I27:P27"/>
    <mergeCell ref="Q27:Y27"/>
    <mergeCell ref="Z27:AM27"/>
    <mergeCell ref="AC26:AE26"/>
    <mergeCell ref="AF26:AI26"/>
    <mergeCell ref="AJ26:AM26"/>
    <mergeCell ref="AF20:AI20"/>
    <mergeCell ref="AJ20:AM20"/>
    <mergeCell ref="A24:A25"/>
    <mergeCell ref="B24:C25"/>
    <mergeCell ref="D24:E25"/>
    <mergeCell ref="F24:F25"/>
    <mergeCell ref="G24:I24"/>
    <mergeCell ref="A22:A23"/>
    <mergeCell ref="B22:C23"/>
    <mergeCell ref="D22:E23"/>
    <mergeCell ref="F22:F23"/>
    <mergeCell ref="G22:I22"/>
    <mergeCell ref="G25:H25"/>
    <mergeCell ref="I25:P25"/>
    <mergeCell ref="J22:M22"/>
    <mergeCell ref="N22:P22"/>
    <mergeCell ref="AN20:AP21"/>
    <mergeCell ref="AC22:AE22"/>
    <mergeCell ref="AF22:AI22"/>
    <mergeCell ref="AJ22:AM22"/>
    <mergeCell ref="AN22:AP23"/>
    <mergeCell ref="A18:A19"/>
    <mergeCell ref="B18:C19"/>
    <mergeCell ref="D18:E19"/>
    <mergeCell ref="F18:F19"/>
    <mergeCell ref="G18:I18"/>
    <mergeCell ref="A20:A21"/>
    <mergeCell ref="B20:C21"/>
    <mergeCell ref="D20:E21"/>
    <mergeCell ref="F20:F21"/>
    <mergeCell ref="W22:Y22"/>
    <mergeCell ref="Z22:AB22"/>
    <mergeCell ref="G23:H23"/>
    <mergeCell ref="I23:P23"/>
    <mergeCell ref="Q23:Y23"/>
    <mergeCell ref="Z23:AM23"/>
    <mergeCell ref="AC18:AE18"/>
    <mergeCell ref="AF18:AI18"/>
    <mergeCell ref="AJ18:AM18"/>
    <mergeCell ref="AC20:AE20"/>
    <mergeCell ref="AQ20:AS21"/>
    <mergeCell ref="J20:M20"/>
    <mergeCell ref="N20:P20"/>
    <mergeCell ref="Q20:S20"/>
    <mergeCell ref="T20:V20"/>
    <mergeCell ref="W20:Y20"/>
    <mergeCell ref="Z20:AB20"/>
    <mergeCell ref="G19:H19"/>
    <mergeCell ref="I19:P19"/>
    <mergeCell ref="Q19:Y19"/>
    <mergeCell ref="Z19:AM19"/>
    <mergeCell ref="G20:I20"/>
    <mergeCell ref="AN18:AP19"/>
    <mergeCell ref="AQ18:AS19"/>
    <mergeCell ref="J18:M18"/>
    <mergeCell ref="N18:P18"/>
    <mergeCell ref="Q18:S18"/>
    <mergeCell ref="T18:V18"/>
    <mergeCell ref="W18:Y18"/>
    <mergeCell ref="Z18:AB18"/>
    <mergeCell ref="G21:H21"/>
    <mergeCell ref="I21:P21"/>
    <mergeCell ref="Q21:Y21"/>
    <mergeCell ref="Z21:AM21"/>
    <mergeCell ref="AQ14:AS15"/>
    <mergeCell ref="J14:M14"/>
    <mergeCell ref="N14:P14"/>
    <mergeCell ref="Q14:S14"/>
    <mergeCell ref="T14:V14"/>
    <mergeCell ref="W14:Y14"/>
    <mergeCell ref="Z14:AB14"/>
    <mergeCell ref="AC16:AE16"/>
    <mergeCell ref="AF16:AI16"/>
    <mergeCell ref="AJ16:AM16"/>
    <mergeCell ref="AN16:AP17"/>
    <mergeCell ref="AQ16:AS17"/>
    <mergeCell ref="J16:M16"/>
    <mergeCell ref="N16:P16"/>
    <mergeCell ref="Q16:S16"/>
    <mergeCell ref="T16:V16"/>
    <mergeCell ref="W16:Y16"/>
    <mergeCell ref="Z16:AB16"/>
    <mergeCell ref="I15:P15"/>
    <mergeCell ref="Q15:Y15"/>
    <mergeCell ref="Z15:AM15"/>
    <mergeCell ref="I17:P17"/>
    <mergeCell ref="Q17:Y17"/>
    <mergeCell ref="Z17:AM17"/>
    <mergeCell ref="A16:A17"/>
    <mergeCell ref="B16:C17"/>
    <mergeCell ref="D16:E17"/>
    <mergeCell ref="F16:F17"/>
    <mergeCell ref="G16:I16"/>
    <mergeCell ref="AC14:AE14"/>
    <mergeCell ref="AF14:AI14"/>
    <mergeCell ref="AJ14:AM14"/>
    <mergeCell ref="AN14:AP15"/>
    <mergeCell ref="G15:H15"/>
    <mergeCell ref="G17:H17"/>
    <mergeCell ref="A14:A15"/>
    <mergeCell ref="B14:C15"/>
    <mergeCell ref="D14:E15"/>
    <mergeCell ref="F14:F15"/>
    <mergeCell ref="G14:I14"/>
    <mergeCell ref="AQ9:AS11"/>
    <mergeCell ref="Q10:S10"/>
    <mergeCell ref="T10:V10"/>
    <mergeCell ref="W10:Y10"/>
    <mergeCell ref="Z10:AB10"/>
    <mergeCell ref="G13:H13"/>
    <mergeCell ref="I13:P13"/>
    <mergeCell ref="Q13:Y13"/>
    <mergeCell ref="Z13:AM13"/>
    <mergeCell ref="AQ12:AS13"/>
    <mergeCell ref="AC12:AE12"/>
    <mergeCell ref="AF12:AI12"/>
    <mergeCell ref="AJ12:AM12"/>
    <mergeCell ref="AN12:AP13"/>
    <mergeCell ref="J12:M12"/>
    <mergeCell ref="N12:P12"/>
    <mergeCell ref="Q12:S12"/>
    <mergeCell ref="T12:V12"/>
    <mergeCell ref="AJ9:AM11"/>
    <mergeCell ref="AN9:AP11"/>
    <mergeCell ref="W7:AA7"/>
    <mergeCell ref="W12:Y12"/>
    <mergeCell ref="Z12:AB12"/>
    <mergeCell ref="N11:P11"/>
    <mergeCell ref="Q11:S11"/>
    <mergeCell ref="T11:V11"/>
    <mergeCell ref="W11:Y11"/>
    <mergeCell ref="Z11:AB11"/>
    <mergeCell ref="A12:A13"/>
    <mergeCell ref="B12:C13"/>
    <mergeCell ref="D12:E13"/>
    <mergeCell ref="F12:F13"/>
    <mergeCell ref="G12:I12"/>
    <mergeCell ref="B2:F2"/>
    <mergeCell ref="H2:I2"/>
    <mergeCell ref="B3:E4"/>
    <mergeCell ref="F3:O4"/>
    <mergeCell ref="P3:T3"/>
    <mergeCell ref="U3:AB3"/>
    <mergeCell ref="AB7:AG7"/>
    <mergeCell ref="B9:C11"/>
    <mergeCell ref="D9:E11"/>
    <mergeCell ref="F9:F11"/>
    <mergeCell ref="G9:P10"/>
    <mergeCell ref="Q9:AB9"/>
    <mergeCell ref="AC9:AE11"/>
    <mergeCell ref="AF9:AI11"/>
    <mergeCell ref="G11:I11"/>
    <mergeCell ref="J11:M11"/>
    <mergeCell ref="I6:K6"/>
    <mergeCell ref="L6:P6"/>
    <mergeCell ref="Q6:W6"/>
    <mergeCell ref="AE6:AG6"/>
    <mergeCell ref="AH6:AS7"/>
    <mergeCell ref="B7:J7"/>
    <mergeCell ref="K7:P7"/>
    <mergeCell ref="R7:V7"/>
    <mergeCell ref="B5:E6"/>
    <mergeCell ref="F5:H6"/>
    <mergeCell ref="L5:P5"/>
    <mergeCell ref="Q5:W5"/>
    <mergeCell ref="X5:AA6"/>
    <mergeCell ref="AB5:AD6"/>
    <mergeCell ref="AH5:AS5"/>
    <mergeCell ref="AC3:AD4"/>
    <mergeCell ref="AE3:AF4"/>
    <mergeCell ref="AH3:AS3"/>
    <mergeCell ref="P4:T4"/>
    <mergeCell ref="U4:AB4"/>
    <mergeCell ref="AH4:AS4"/>
  </mergeCells>
  <phoneticPr fontId="2"/>
  <pageMargins left="0.39370078740157483" right="0.19685039370078741" top="0.68" bottom="0.35433070866141736" header="0.31" footer="0.27559055118110237"/>
  <pageSetup paperSize="9" scale="5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90" t="s">
        <v>83</v>
      </c>
      <c r="BC4" s="91"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91" t="s">
        <v>99</v>
      </c>
      <c r="AV11" s="91" t="s">
        <v>106</v>
      </c>
      <c r="AW11" s="90" t="s">
        <v>105</v>
      </c>
      <c r="AX11" s="91" t="s">
        <v>101</v>
      </c>
      <c r="AY11" s="91" t="s">
        <v>103</v>
      </c>
      <c r="AZ11" s="91" t="s">
        <v>271</v>
      </c>
      <c r="BA11" s="91"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00101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00102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00103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00104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00105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00106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00107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00108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00109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00110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00111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00112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00113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00114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00115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04"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91" t="s">
        <v>99</v>
      </c>
      <c r="AV54" s="91" t="s">
        <v>106</v>
      </c>
      <c r="AW54" s="90" t="s">
        <v>105</v>
      </c>
      <c r="AX54" s="91" t="s">
        <v>101</v>
      </c>
      <c r="AY54" s="91" t="s">
        <v>103</v>
      </c>
      <c r="AZ54" s="91" t="s">
        <v>271</v>
      </c>
      <c r="BA54" s="91"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00116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00117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00118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00119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00120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00121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00122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00123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00124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00125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00126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00127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00128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00129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00130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04"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91" t="s">
        <v>99</v>
      </c>
      <c r="AV97" s="91" t="s">
        <v>106</v>
      </c>
      <c r="AW97" s="90" t="s">
        <v>105</v>
      </c>
      <c r="AX97" s="91" t="s">
        <v>101</v>
      </c>
      <c r="AY97" s="91" t="s">
        <v>103</v>
      </c>
      <c r="AZ97" s="91" t="s">
        <v>271</v>
      </c>
      <c r="BA97" s="91"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00131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00132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00133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00134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00135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00136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00137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00138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00139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00140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00141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00142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00143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00144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00145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04"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91" t="s">
        <v>99</v>
      </c>
      <c r="AV140" s="91" t="s">
        <v>106</v>
      </c>
      <c r="AW140" s="90" t="s">
        <v>105</v>
      </c>
      <c r="AX140" s="91" t="s">
        <v>101</v>
      </c>
      <c r="AY140" s="91" t="s">
        <v>103</v>
      </c>
      <c r="AZ140" s="91" t="s">
        <v>271</v>
      </c>
      <c r="BA140" s="91"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00146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00147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00148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00149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00150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00151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00152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00153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00154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00155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00156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00157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00158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00159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00160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04"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91" t="s">
        <v>99</v>
      </c>
      <c r="AV183" s="91" t="s">
        <v>106</v>
      </c>
      <c r="AW183" s="90" t="s">
        <v>105</v>
      </c>
      <c r="AX183" s="91" t="s">
        <v>101</v>
      </c>
      <c r="AY183" s="91" t="s">
        <v>103</v>
      </c>
      <c r="AZ183" s="91" t="s">
        <v>271</v>
      </c>
      <c r="BA183" s="91"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00161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00162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00163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00164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00165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00166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00167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00168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00169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00170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00171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00172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00173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00174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00175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04"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2249" priority="1921">
      <formula>AND(Z13="",BA12=1)</formula>
    </cfRule>
  </conditionalFormatting>
  <conditionalFormatting sqref="J12:M12">
    <cfRule type="expression" dxfId="2248" priority="1920">
      <formula>OR(F12=2,F12=3)</formula>
    </cfRule>
  </conditionalFormatting>
  <conditionalFormatting sqref="I13:P13">
    <cfRule type="expression" dxfId="2247" priority="1919">
      <formula>OR(F12=2,F12=3)</formula>
    </cfRule>
  </conditionalFormatting>
  <conditionalFormatting sqref="Z15:AM15">
    <cfRule type="expression" dxfId="2246" priority="717">
      <formula>AND(Z15="",BA14=1)</formula>
    </cfRule>
  </conditionalFormatting>
  <conditionalFormatting sqref="J14:M14">
    <cfRule type="expression" dxfId="2245" priority="716">
      <formula>OR(F14=2,F14=3)</formula>
    </cfRule>
  </conditionalFormatting>
  <conditionalFormatting sqref="I15:P15">
    <cfRule type="expression" dxfId="2244" priority="715">
      <formula>OR(F14=2,F14=3)</formula>
    </cfRule>
  </conditionalFormatting>
  <conditionalFormatting sqref="Z17:AM17">
    <cfRule type="expression" dxfId="2243" priority="714">
      <formula>AND(Z17="",BA16=1)</formula>
    </cfRule>
  </conditionalFormatting>
  <conditionalFormatting sqref="J16:M16">
    <cfRule type="expression" dxfId="2242" priority="713">
      <formula>OR(F16=2,F16=3)</formula>
    </cfRule>
  </conditionalFormatting>
  <conditionalFormatting sqref="I17:P17">
    <cfRule type="expression" dxfId="2241" priority="712">
      <formula>OR(F16=2,F16=3)</formula>
    </cfRule>
  </conditionalFormatting>
  <conditionalFormatting sqref="Z19:AM19">
    <cfRule type="expression" dxfId="2240" priority="711">
      <formula>AND(Z19="",BA18=1)</formula>
    </cfRule>
  </conditionalFormatting>
  <conditionalFormatting sqref="J18:M18">
    <cfRule type="expression" dxfId="2239" priority="710">
      <formula>OR(F18=2,F18=3)</formula>
    </cfRule>
  </conditionalFormatting>
  <conditionalFormatting sqref="I19:P19">
    <cfRule type="expression" dxfId="2238" priority="709">
      <formula>OR(F18=2,F18=3)</formula>
    </cfRule>
  </conditionalFormatting>
  <conditionalFormatting sqref="Z21:AM21">
    <cfRule type="expression" dxfId="2237" priority="708">
      <formula>AND(Z21="",BA20=1)</formula>
    </cfRule>
  </conditionalFormatting>
  <conditionalFormatting sqref="J20:M20">
    <cfRule type="expression" dxfId="2236" priority="707">
      <formula>OR(F20=2,F20=3)</formula>
    </cfRule>
  </conditionalFormatting>
  <conditionalFormatting sqref="I21:P21">
    <cfRule type="expression" dxfId="2235" priority="706">
      <formula>OR(F20=2,F20=3)</formula>
    </cfRule>
  </conditionalFormatting>
  <conditionalFormatting sqref="Z23:AM23">
    <cfRule type="expression" dxfId="2234" priority="705">
      <formula>AND(Z23="",BA22=1)</formula>
    </cfRule>
  </conditionalFormatting>
  <conditionalFormatting sqref="J22:M22">
    <cfRule type="expression" dxfId="2233" priority="704">
      <formula>OR(F22=2,F22=3)</formula>
    </cfRule>
  </conditionalFormatting>
  <conditionalFormatting sqref="I23:P23">
    <cfRule type="expression" dxfId="2232" priority="703">
      <formula>OR(F22=2,F22=3)</formula>
    </cfRule>
  </conditionalFormatting>
  <conditionalFormatting sqref="Z25:AM25">
    <cfRule type="expression" dxfId="2231" priority="702">
      <formula>AND(Z25="",BA24=1)</formula>
    </cfRule>
  </conditionalFormatting>
  <conditionalFormatting sqref="J24:M24">
    <cfRule type="expression" dxfId="2230" priority="701">
      <formula>OR(F24=2,F24=3)</formula>
    </cfRule>
  </conditionalFormatting>
  <conditionalFormatting sqref="I25:P25">
    <cfRule type="expression" dxfId="2229" priority="700">
      <formula>OR(F24=2,F24=3)</formula>
    </cfRule>
  </conditionalFormatting>
  <conditionalFormatting sqref="Z27:AM27">
    <cfRule type="expression" dxfId="2228" priority="699">
      <formula>AND(Z27="",BA26=1)</formula>
    </cfRule>
  </conditionalFormatting>
  <conditionalFormatting sqref="J26:M26">
    <cfRule type="expression" dxfId="2227" priority="698">
      <formula>OR(F26=2,F26=3)</formula>
    </cfRule>
  </conditionalFormatting>
  <conditionalFormatting sqref="I27:P27">
    <cfRule type="expression" dxfId="2226" priority="697">
      <formula>OR(F26=2,F26=3)</formula>
    </cfRule>
  </conditionalFormatting>
  <conditionalFormatting sqref="Z29:AM29">
    <cfRule type="expression" dxfId="2225" priority="696">
      <formula>AND(Z29="",BA28=1)</formula>
    </cfRule>
  </conditionalFormatting>
  <conditionalFormatting sqref="J28:M28">
    <cfRule type="expression" dxfId="2224" priority="695">
      <formula>OR(F28=2,F28=3)</formula>
    </cfRule>
  </conditionalFormatting>
  <conditionalFormatting sqref="I29:P29">
    <cfRule type="expression" dxfId="2223" priority="694">
      <formula>OR(F28=2,F28=3)</formula>
    </cfRule>
  </conditionalFormatting>
  <conditionalFormatting sqref="Z31:AM31">
    <cfRule type="expression" dxfId="2222" priority="693">
      <formula>AND(Z31="",BA30=1)</formula>
    </cfRule>
  </conditionalFormatting>
  <conditionalFormatting sqref="J30:M30">
    <cfRule type="expression" dxfId="2221" priority="692">
      <formula>OR(F30=2,F30=3)</formula>
    </cfRule>
  </conditionalFormatting>
  <conditionalFormatting sqref="I31:P31">
    <cfRule type="expression" dxfId="2220" priority="691">
      <formula>OR(F30=2,F30=3)</formula>
    </cfRule>
  </conditionalFormatting>
  <conditionalFormatting sqref="Z33:AM33">
    <cfRule type="expression" dxfId="2219" priority="690">
      <formula>AND(Z33="",BA32=1)</formula>
    </cfRule>
  </conditionalFormatting>
  <conditionalFormatting sqref="J32:M32">
    <cfRule type="expression" dxfId="2218" priority="689">
      <formula>OR(F32=2,F32=3)</formula>
    </cfRule>
  </conditionalFormatting>
  <conditionalFormatting sqref="I33:P33">
    <cfRule type="expression" dxfId="2217" priority="688">
      <formula>OR(F32=2,F32=3)</formula>
    </cfRule>
  </conditionalFormatting>
  <conditionalFormatting sqref="Z35:AM35">
    <cfRule type="expression" dxfId="2216" priority="687">
      <formula>AND(Z35="",BA34=1)</formula>
    </cfRule>
  </conditionalFormatting>
  <conditionalFormatting sqref="J34:M34">
    <cfRule type="expression" dxfId="2215" priority="686">
      <formula>OR(F34=2,F34=3)</formula>
    </cfRule>
  </conditionalFormatting>
  <conditionalFormatting sqref="I35:P35">
    <cfRule type="expression" dxfId="2214" priority="685">
      <formula>OR(F34=2,F34=3)</formula>
    </cfRule>
  </conditionalFormatting>
  <conditionalFormatting sqref="Z37:AM37">
    <cfRule type="expression" dxfId="2213" priority="684">
      <formula>AND(Z37="",BA36=1)</formula>
    </cfRule>
  </conditionalFormatting>
  <conditionalFormatting sqref="J36:M36">
    <cfRule type="expression" dxfId="2212" priority="683">
      <formula>OR(F36=2,F36=3)</formula>
    </cfRule>
  </conditionalFormatting>
  <conditionalFormatting sqref="I37:P37">
    <cfRule type="expression" dxfId="2211" priority="682">
      <formula>OR(F36=2,F36=3)</formula>
    </cfRule>
  </conditionalFormatting>
  <conditionalFormatting sqref="Z39:AM39">
    <cfRule type="expression" dxfId="2210" priority="681">
      <formula>AND(Z39="",BA38=1)</formula>
    </cfRule>
  </conditionalFormatting>
  <conditionalFormatting sqref="J38:M38">
    <cfRule type="expression" dxfId="2209" priority="680">
      <formula>OR(F38=2,F38=3)</formula>
    </cfRule>
  </conditionalFormatting>
  <conditionalFormatting sqref="I39:P39">
    <cfRule type="expression" dxfId="2208" priority="679">
      <formula>OR(F38=2,F38=3)</formula>
    </cfRule>
  </conditionalFormatting>
  <conditionalFormatting sqref="Z41:AM41">
    <cfRule type="expression" dxfId="2207" priority="678">
      <formula>AND(Z41="",BA40=1)</formula>
    </cfRule>
  </conditionalFormatting>
  <conditionalFormatting sqref="J40:M40">
    <cfRule type="expression" dxfId="2206" priority="677">
      <formula>OR(F40=2,F40=3)</formula>
    </cfRule>
  </conditionalFormatting>
  <conditionalFormatting sqref="I41:P41">
    <cfRule type="expression" dxfId="2205" priority="676">
      <formula>OR(F40=2,F40=3)</formula>
    </cfRule>
  </conditionalFormatting>
  <conditionalFormatting sqref="Z185:AM185">
    <cfRule type="expression" dxfId="2204" priority="180">
      <formula>AND(Z185="",BA184=1)</formula>
    </cfRule>
  </conditionalFormatting>
  <conditionalFormatting sqref="J184:M184">
    <cfRule type="expression" dxfId="2203" priority="179">
      <formula>OR(F184=2,F184=3)</formula>
    </cfRule>
  </conditionalFormatting>
  <conditionalFormatting sqref="I185:P185">
    <cfRule type="expression" dxfId="2202" priority="178">
      <formula>OR(F184=2,F184=3)</formula>
    </cfRule>
  </conditionalFormatting>
  <conditionalFormatting sqref="Z187:AM187">
    <cfRule type="expression" dxfId="2201" priority="177">
      <formula>AND(Z187="",BA186=1)</formula>
    </cfRule>
  </conditionalFormatting>
  <conditionalFormatting sqref="J186:M186">
    <cfRule type="expression" dxfId="2200" priority="176">
      <formula>OR(F186=2,F186=3)</formula>
    </cfRule>
  </conditionalFormatting>
  <conditionalFormatting sqref="I187:P187">
    <cfRule type="expression" dxfId="2199" priority="175">
      <formula>OR(F186=2,F186=3)</formula>
    </cfRule>
  </conditionalFormatting>
  <conditionalFormatting sqref="Z189:AM189">
    <cfRule type="expression" dxfId="2198" priority="174">
      <formula>AND(Z189="",BA188=1)</formula>
    </cfRule>
  </conditionalFormatting>
  <conditionalFormatting sqref="J188:M188">
    <cfRule type="expression" dxfId="2197" priority="173">
      <formula>OR(F188=2,F188=3)</formula>
    </cfRule>
  </conditionalFormatting>
  <conditionalFormatting sqref="I189:P189">
    <cfRule type="expression" dxfId="2196" priority="172">
      <formula>OR(F188=2,F188=3)</formula>
    </cfRule>
  </conditionalFormatting>
  <conditionalFormatting sqref="Z191:AM191">
    <cfRule type="expression" dxfId="2195" priority="171">
      <formula>AND(Z191="",BA190=1)</formula>
    </cfRule>
  </conditionalFormatting>
  <conditionalFormatting sqref="J190:M190">
    <cfRule type="expression" dxfId="2194" priority="170">
      <formula>OR(F190=2,F190=3)</formula>
    </cfRule>
  </conditionalFormatting>
  <conditionalFormatting sqref="I191:P191">
    <cfRule type="expression" dxfId="2193" priority="169">
      <formula>OR(F190=2,F190=3)</formula>
    </cfRule>
  </conditionalFormatting>
  <conditionalFormatting sqref="Z193:AM193">
    <cfRule type="expression" dxfId="2192" priority="168">
      <formula>AND(Z193="",BA192=1)</formula>
    </cfRule>
  </conditionalFormatting>
  <conditionalFormatting sqref="J192:M192">
    <cfRule type="expression" dxfId="2191" priority="167">
      <formula>OR(F192=2,F192=3)</formula>
    </cfRule>
  </conditionalFormatting>
  <conditionalFormatting sqref="I193:P193">
    <cfRule type="expression" dxfId="2190" priority="166">
      <formula>OR(F192=2,F192=3)</formula>
    </cfRule>
  </conditionalFormatting>
  <conditionalFormatting sqref="Z195:AM195">
    <cfRule type="expression" dxfId="2189" priority="165">
      <formula>AND(Z195="",BA194=1)</formula>
    </cfRule>
  </conditionalFormatting>
  <conditionalFormatting sqref="J194:M194">
    <cfRule type="expression" dxfId="2188" priority="164">
      <formula>OR(F194=2,F194=3)</formula>
    </cfRule>
  </conditionalFormatting>
  <conditionalFormatting sqref="I195:P195">
    <cfRule type="expression" dxfId="2187" priority="163">
      <formula>OR(F194=2,F194=3)</formula>
    </cfRule>
  </conditionalFormatting>
  <conditionalFormatting sqref="Z197:AM197">
    <cfRule type="expression" dxfId="2186" priority="162">
      <formula>AND(Z197="",BA196=1)</formula>
    </cfRule>
  </conditionalFormatting>
  <conditionalFormatting sqref="J196:M196">
    <cfRule type="expression" dxfId="2185" priority="161">
      <formula>OR(F196=2,F196=3)</formula>
    </cfRule>
  </conditionalFormatting>
  <conditionalFormatting sqref="I197:P197">
    <cfRule type="expression" dxfId="2184" priority="160">
      <formula>OR(F196=2,F196=3)</formula>
    </cfRule>
  </conditionalFormatting>
  <conditionalFormatting sqref="Z199:AM199">
    <cfRule type="expression" dxfId="2183" priority="159">
      <formula>AND(Z199="",BA198=1)</formula>
    </cfRule>
  </conditionalFormatting>
  <conditionalFormatting sqref="J198:M198">
    <cfRule type="expression" dxfId="2182" priority="158">
      <formula>OR(F198=2,F198=3)</formula>
    </cfRule>
  </conditionalFormatting>
  <conditionalFormatting sqref="I199:P199">
    <cfRule type="expression" dxfId="2181" priority="157">
      <formula>OR(F198=2,F198=3)</formula>
    </cfRule>
  </conditionalFormatting>
  <conditionalFormatting sqref="Z201:AM201">
    <cfRule type="expression" dxfId="2180" priority="156">
      <formula>AND(Z201="",BA200=1)</formula>
    </cfRule>
  </conditionalFormatting>
  <conditionalFormatting sqref="J200:M200">
    <cfRule type="expression" dxfId="2179" priority="155">
      <formula>OR(F200=2,F200=3)</formula>
    </cfRule>
  </conditionalFormatting>
  <conditionalFormatting sqref="I201:P201">
    <cfRule type="expression" dxfId="2178" priority="154">
      <formula>OR(F200=2,F200=3)</formula>
    </cfRule>
  </conditionalFormatting>
  <conditionalFormatting sqref="Z203:AM203">
    <cfRule type="expression" dxfId="2177" priority="153">
      <formula>AND(Z203="",BA202=1)</formula>
    </cfRule>
  </conditionalFormatting>
  <conditionalFormatting sqref="J202:M202">
    <cfRule type="expression" dxfId="2176" priority="152">
      <formula>OR(F202=2,F202=3)</formula>
    </cfRule>
  </conditionalFormatting>
  <conditionalFormatting sqref="I203:P203">
    <cfRule type="expression" dxfId="2175" priority="151">
      <formula>OR(F202=2,F202=3)</formula>
    </cfRule>
  </conditionalFormatting>
  <conditionalFormatting sqref="Z205:AM205">
    <cfRule type="expression" dxfId="2174" priority="150">
      <formula>AND(Z205="",BA204=1)</formula>
    </cfRule>
  </conditionalFormatting>
  <conditionalFormatting sqref="J204:M204">
    <cfRule type="expression" dxfId="2173" priority="149">
      <formula>OR(F204=2,F204=3)</formula>
    </cfRule>
  </conditionalFormatting>
  <conditionalFormatting sqref="I205:P205">
    <cfRule type="expression" dxfId="2172" priority="148">
      <formula>OR(F204=2,F204=3)</formula>
    </cfRule>
  </conditionalFormatting>
  <conditionalFormatting sqref="Z207:AM207">
    <cfRule type="expression" dxfId="2171" priority="147">
      <formula>AND(Z207="",BA206=1)</formula>
    </cfRule>
  </conditionalFormatting>
  <conditionalFormatting sqref="J206:M206">
    <cfRule type="expression" dxfId="2170" priority="146">
      <formula>OR(F206=2,F206=3)</formula>
    </cfRule>
  </conditionalFormatting>
  <conditionalFormatting sqref="I207:P207">
    <cfRule type="expression" dxfId="2169" priority="145">
      <formula>OR(F206=2,F206=3)</formula>
    </cfRule>
  </conditionalFormatting>
  <conditionalFormatting sqref="Z209:AM209">
    <cfRule type="expression" dxfId="2168" priority="144">
      <formula>AND(Z209="",BA208=1)</formula>
    </cfRule>
  </conditionalFormatting>
  <conditionalFormatting sqref="J208:M208">
    <cfRule type="expression" dxfId="2167" priority="143">
      <formula>OR(F208=2,F208=3)</formula>
    </cfRule>
  </conditionalFormatting>
  <conditionalFormatting sqref="I209:P209">
    <cfRule type="expression" dxfId="2166" priority="142">
      <formula>OR(F208=2,F208=3)</formula>
    </cfRule>
  </conditionalFormatting>
  <conditionalFormatting sqref="Z211:AM211">
    <cfRule type="expression" dxfId="2165" priority="141">
      <formula>AND(Z211="",BA210=1)</formula>
    </cfRule>
  </conditionalFormatting>
  <conditionalFormatting sqref="J210:M210">
    <cfRule type="expression" dxfId="2164" priority="140">
      <formula>OR(F210=2,F210=3)</formula>
    </cfRule>
  </conditionalFormatting>
  <conditionalFormatting sqref="I211:P211">
    <cfRule type="expression" dxfId="2163" priority="139">
      <formula>OR(F210=2,F210=3)</formula>
    </cfRule>
  </conditionalFormatting>
  <conditionalFormatting sqref="Z213:AM213">
    <cfRule type="expression" dxfId="2162" priority="138">
      <formula>AND(Z213="",BA212=1)</formula>
    </cfRule>
  </conditionalFormatting>
  <conditionalFormatting sqref="J212:M212">
    <cfRule type="expression" dxfId="2161" priority="137">
      <formula>OR(F212=2,F212=3)</formula>
    </cfRule>
  </conditionalFormatting>
  <conditionalFormatting sqref="I213:P213">
    <cfRule type="expression" dxfId="2160" priority="136">
      <formula>OR(F212=2,F212=3)</formula>
    </cfRule>
  </conditionalFormatting>
  <conditionalFormatting sqref="Z99:AM99">
    <cfRule type="expression" dxfId="2159" priority="135">
      <formula>AND(Z99="",BA98=1)</formula>
    </cfRule>
  </conditionalFormatting>
  <conditionalFormatting sqref="J98:M98">
    <cfRule type="expression" dxfId="2158" priority="134">
      <formula>OR(F98=2,F98=3)</formula>
    </cfRule>
  </conditionalFormatting>
  <conditionalFormatting sqref="I99:P99">
    <cfRule type="expression" dxfId="2157" priority="133">
      <formula>OR(F98=2,F98=3)</formula>
    </cfRule>
  </conditionalFormatting>
  <conditionalFormatting sqref="Z101:AM101">
    <cfRule type="expression" dxfId="2156" priority="132">
      <formula>AND(Z101="",BA100=1)</formula>
    </cfRule>
  </conditionalFormatting>
  <conditionalFormatting sqref="J100:M100">
    <cfRule type="expression" dxfId="2155" priority="131">
      <formula>OR(F100=2,F100=3)</formula>
    </cfRule>
  </conditionalFormatting>
  <conditionalFormatting sqref="I101:P101">
    <cfRule type="expression" dxfId="2154" priority="130">
      <formula>OR(F100=2,F100=3)</formula>
    </cfRule>
  </conditionalFormatting>
  <conditionalFormatting sqref="Z103:AM103">
    <cfRule type="expression" dxfId="2153" priority="129">
      <formula>AND(Z103="",BA102=1)</formula>
    </cfRule>
  </conditionalFormatting>
  <conditionalFormatting sqref="J102:M102">
    <cfRule type="expression" dxfId="2152" priority="128">
      <formula>OR(F102=2,F102=3)</formula>
    </cfRule>
  </conditionalFormatting>
  <conditionalFormatting sqref="I103:P103">
    <cfRule type="expression" dxfId="2151" priority="127">
      <formula>OR(F102=2,F102=3)</formula>
    </cfRule>
  </conditionalFormatting>
  <conditionalFormatting sqref="Z105:AM105">
    <cfRule type="expression" dxfId="2150" priority="126">
      <formula>AND(Z105="",BA104=1)</formula>
    </cfRule>
  </conditionalFormatting>
  <conditionalFormatting sqref="J104:M104">
    <cfRule type="expression" dxfId="2149" priority="125">
      <formula>OR(F104=2,F104=3)</formula>
    </cfRule>
  </conditionalFormatting>
  <conditionalFormatting sqref="I105:P105">
    <cfRule type="expression" dxfId="2148" priority="124">
      <formula>OR(F104=2,F104=3)</formula>
    </cfRule>
  </conditionalFormatting>
  <conditionalFormatting sqref="Z107:AM107">
    <cfRule type="expression" dxfId="2147" priority="123">
      <formula>AND(Z107="",BA106=1)</formula>
    </cfRule>
  </conditionalFormatting>
  <conditionalFormatting sqref="J106:M106">
    <cfRule type="expression" dxfId="2146" priority="122">
      <formula>OR(F106=2,F106=3)</formula>
    </cfRule>
  </conditionalFormatting>
  <conditionalFormatting sqref="I107:P107">
    <cfRule type="expression" dxfId="2145" priority="121">
      <formula>OR(F106=2,F106=3)</formula>
    </cfRule>
  </conditionalFormatting>
  <conditionalFormatting sqref="Z109:AM109">
    <cfRule type="expression" dxfId="2144" priority="120">
      <formula>AND(Z109="",BA108=1)</formula>
    </cfRule>
  </conditionalFormatting>
  <conditionalFormatting sqref="J108:M108">
    <cfRule type="expression" dxfId="2143" priority="119">
      <formula>OR(F108=2,F108=3)</formula>
    </cfRule>
  </conditionalFormatting>
  <conditionalFormatting sqref="I109:P109">
    <cfRule type="expression" dxfId="2142" priority="118">
      <formula>OR(F108=2,F108=3)</formula>
    </cfRule>
  </conditionalFormatting>
  <conditionalFormatting sqref="Z111:AM111">
    <cfRule type="expression" dxfId="2141" priority="117">
      <formula>AND(Z111="",BA110=1)</formula>
    </cfRule>
  </conditionalFormatting>
  <conditionalFormatting sqref="J110:M110">
    <cfRule type="expression" dxfId="2140" priority="116">
      <formula>OR(F110=2,F110=3)</formula>
    </cfRule>
  </conditionalFormatting>
  <conditionalFormatting sqref="I111:P111">
    <cfRule type="expression" dxfId="2139" priority="115">
      <formula>OR(F110=2,F110=3)</formula>
    </cfRule>
  </conditionalFormatting>
  <conditionalFormatting sqref="Z113:AM113">
    <cfRule type="expression" dxfId="2138" priority="114">
      <formula>AND(Z113="",BA112=1)</formula>
    </cfRule>
  </conditionalFormatting>
  <conditionalFormatting sqref="J112:M112">
    <cfRule type="expression" dxfId="2137" priority="113">
      <formula>OR(F112=2,F112=3)</formula>
    </cfRule>
  </conditionalFormatting>
  <conditionalFormatting sqref="I113:P113">
    <cfRule type="expression" dxfId="2136" priority="112">
      <formula>OR(F112=2,F112=3)</formula>
    </cfRule>
  </conditionalFormatting>
  <conditionalFormatting sqref="Z115:AM115">
    <cfRule type="expression" dxfId="2135" priority="111">
      <formula>AND(Z115="",BA114=1)</formula>
    </cfRule>
  </conditionalFormatting>
  <conditionalFormatting sqref="J114:M114">
    <cfRule type="expression" dxfId="2134" priority="110">
      <formula>OR(F114=2,F114=3)</formula>
    </cfRule>
  </conditionalFormatting>
  <conditionalFormatting sqref="I115:P115">
    <cfRule type="expression" dxfId="2133" priority="109">
      <formula>OR(F114=2,F114=3)</formula>
    </cfRule>
  </conditionalFormatting>
  <conditionalFormatting sqref="Z117:AM117">
    <cfRule type="expression" dxfId="2132" priority="108">
      <formula>AND(Z117="",BA116=1)</formula>
    </cfRule>
  </conditionalFormatting>
  <conditionalFormatting sqref="J116:M116">
    <cfRule type="expression" dxfId="2131" priority="107">
      <formula>OR(F116=2,F116=3)</formula>
    </cfRule>
  </conditionalFormatting>
  <conditionalFormatting sqref="I117:P117">
    <cfRule type="expression" dxfId="2130" priority="106">
      <formula>OR(F116=2,F116=3)</formula>
    </cfRule>
  </conditionalFormatting>
  <conditionalFormatting sqref="Z119:AM119">
    <cfRule type="expression" dxfId="2129" priority="105">
      <formula>AND(Z119="",BA118=1)</formula>
    </cfRule>
  </conditionalFormatting>
  <conditionalFormatting sqref="J118:M118">
    <cfRule type="expression" dxfId="2128" priority="104">
      <formula>OR(F118=2,F118=3)</formula>
    </cfRule>
  </conditionalFormatting>
  <conditionalFormatting sqref="I119:P119">
    <cfRule type="expression" dxfId="2127" priority="103">
      <formula>OR(F118=2,F118=3)</formula>
    </cfRule>
  </conditionalFormatting>
  <conditionalFormatting sqref="Z121:AM121">
    <cfRule type="expression" dxfId="2126" priority="102">
      <formula>AND(Z121="",BA120=1)</formula>
    </cfRule>
  </conditionalFormatting>
  <conditionalFormatting sqref="J120:M120">
    <cfRule type="expression" dxfId="2125" priority="101">
      <formula>OR(F120=2,F120=3)</formula>
    </cfRule>
  </conditionalFormatting>
  <conditionalFormatting sqref="I121:P121">
    <cfRule type="expression" dxfId="2124" priority="100">
      <formula>OR(F120=2,F120=3)</formula>
    </cfRule>
  </conditionalFormatting>
  <conditionalFormatting sqref="Z123:AM123">
    <cfRule type="expression" dxfId="2123" priority="99">
      <formula>AND(Z123="",BA122=1)</formula>
    </cfRule>
  </conditionalFormatting>
  <conditionalFormatting sqref="J122:M122">
    <cfRule type="expression" dxfId="2122" priority="98">
      <formula>OR(F122=2,F122=3)</formula>
    </cfRule>
  </conditionalFormatting>
  <conditionalFormatting sqref="I123:P123">
    <cfRule type="expression" dxfId="2121" priority="97">
      <formula>OR(F122=2,F122=3)</formula>
    </cfRule>
  </conditionalFormatting>
  <conditionalFormatting sqref="Z125:AM125">
    <cfRule type="expression" dxfId="2120" priority="96">
      <formula>AND(Z125="",BA124=1)</formula>
    </cfRule>
  </conditionalFormatting>
  <conditionalFormatting sqref="J124:M124">
    <cfRule type="expression" dxfId="2119" priority="95">
      <formula>OR(F124=2,F124=3)</formula>
    </cfRule>
  </conditionalFormatting>
  <conditionalFormatting sqref="I125:P125">
    <cfRule type="expression" dxfId="2118" priority="94">
      <formula>OR(F124=2,F124=3)</formula>
    </cfRule>
  </conditionalFormatting>
  <conditionalFormatting sqref="Z127:AM127">
    <cfRule type="expression" dxfId="2117" priority="93">
      <formula>AND(Z127="",BA126=1)</formula>
    </cfRule>
  </conditionalFormatting>
  <conditionalFormatting sqref="J126:M126">
    <cfRule type="expression" dxfId="2116" priority="92">
      <formula>OR(F126=2,F126=3)</formula>
    </cfRule>
  </conditionalFormatting>
  <conditionalFormatting sqref="I127:P127">
    <cfRule type="expression" dxfId="2115" priority="91">
      <formula>OR(F126=2,F126=3)</formula>
    </cfRule>
  </conditionalFormatting>
  <conditionalFormatting sqref="Z142:AM142">
    <cfRule type="expression" dxfId="2114" priority="90">
      <formula>AND(Z142="",BA141=1)</formula>
    </cfRule>
  </conditionalFormatting>
  <conditionalFormatting sqref="J141:M141">
    <cfRule type="expression" dxfId="2113" priority="89">
      <formula>OR(F141=2,F141=3)</formula>
    </cfRule>
  </conditionalFormatting>
  <conditionalFormatting sqref="I142:P142">
    <cfRule type="expression" dxfId="2112" priority="88">
      <formula>OR(F141=2,F141=3)</formula>
    </cfRule>
  </conditionalFormatting>
  <conditionalFormatting sqref="Z144:AM144">
    <cfRule type="expression" dxfId="2111" priority="87">
      <formula>AND(Z144="",BA143=1)</formula>
    </cfRule>
  </conditionalFormatting>
  <conditionalFormatting sqref="J143:M143">
    <cfRule type="expression" dxfId="2110" priority="86">
      <formula>OR(F143=2,F143=3)</formula>
    </cfRule>
  </conditionalFormatting>
  <conditionalFormatting sqref="I144:P144">
    <cfRule type="expression" dxfId="2109" priority="85">
      <formula>OR(F143=2,F143=3)</formula>
    </cfRule>
  </conditionalFormatting>
  <conditionalFormatting sqref="Z146:AM146">
    <cfRule type="expression" dxfId="2108" priority="84">
      <formula>AND(Z146="",BA145=1)</formula>
    </cfRule>
  </conditionalFormatting>
  <conditionalFormatting sqref="J145:M145">
    <cfRule type="expression" dxfId="2107" priority="83">
      <formula>OR(F145=2,F145=3)</formula>
    </cfRule>
  </conditionalFormatting>
  <conditionalFormatting sqref="I146:P146">
    <cfRule type="expression" dxfId="2106" priority="82">
      <formula>OR(F145=2,F145=3)</formula>
    </cfRule>
  </conditionalFormatting>
  <conditionalFormatting sqref="Z148:AM148">
    <cfRule type="expression" dxfId="2105" priority="81">
      <formula>AND(Z148="",BA147=1)</formula>
    </cfRule>
  </conditionalFormatting>
  <conditionalFormatting sqref="J147:M147">
    <cfRule type="expression" dxfId="2104" priority="80">
      <formula>OR(F147=2,F147=3)</formula>
    </cfRule>
  </conditionalFormatting>
  <conditionalFormatting sqref="I148:P148">
    <cfRule type="expression" dxfId="2103" priority="79">
      <formula>OR(F147=2,F147=3)</formula>
    </cfRule>
  </conditionalFormatting>
  <conditionalFormatting sqref="Z150:AM150">
    <cfRule type="expression" dxfId="2102" priority="78">
      <formula>AND(Z150="",BA149=1)</formula>
    </cfRule>
  </conditionalFormatting>
  <conditionalFormatting sqref="J149:M149">
    <cfRule type="expression" dxfId="2101" priority="77">
      <formula>OR(F149=2,F149=3)</formula>
    </cfRule>
  </conditionalFormatting>
  <conditionalFormatting sqref="I150:P150">
    <cfRule type="expression" dxfId="2100" priority="76">
      <formula>OR(F149=2,F149=3)</formula>
    </cfRule>
  </conditionalFormatting>
  <conditionalFormatting sqref="Z152:AM152">
    <cfRule type="expression" dxfId="2099" priority="75">
      <formula>AND(Z152="",BA151=1)</formula>
    </cfRule>
  </conditionalFormatting>
  <conditionalFormatting sqref="J151:M151">
    <cfRule type="expression" dxfId="2098" priority="74">
      <formula>OR(F151=2,F151=3)</formula>
    </cfRule>
  </conditionalFormatting>
  <conditionalFormatting sqref="I152:P152">
    <cfRule type="expression" dxfId="2097" priority="73">
      <formula>OR(F151=2,F151=3)</formula>
    </cfRule>
  </conditionalFormatting>
  <conditionalFormatting sqref="Z154:AM154">
    <cfRule type="expression" dxfId="2096" priority="72">
      <formula>AND(Z154="",BA153=1)</formula>
    </cfRule>
  </conditionalFormatting>
  <conditionalFormatting sqref="J153:M153">
    <cfRule type="expression" dxfId="2095" priority="71">
      <formula>OR(F153=2,F153=3)</formula>
    </cfRule>
  </conditionalFormatting>
  <conditionalFormatting sqref="I154:P154">
    <cfRule type="expression" dxfId="2094" priority="70">
      <formula>OR(F153=2,F153=3)</formula>
    </cfRule>
  </conditionalFormatting>
  <conditionalFormatting sqref="Z156:AM156">
    <cfRule type="expression" dxfId="2093" priority="69">
      <formula>AND(Z156="",BA155=1)</formula>
    </cfRule>
  </conditionalFormatting>
  <conditionalFormatting sqref="J155:M155">
    <cfRule type="expression" dxfId="2092" priority="68">
      <formula>OR(F155=2,F155=3)</formula>
    </cfRule>
  </conditionalFormatting>
  <conditionalFormatting sqref="I156:P156">
    <cfRule type="expression" dxfId="2091" priority="67">
      <formula>OR(F155=2,F155=3)</formula>
    </cfRule>
  </conditionalFormatting>
  <conditionalFormatting sqref="Z158:AM158">
    <cfRule type="expression" dxfId="2090" priority="66">
      <formula>AND(Z158="",BA157=1)</formula>
    </cfRule>
  </conditionalFormatting>
  <conditionalFormatting sqref="J157:M157">
    <cfRule type="expression" dxfId="2089" priority="65">
      <formula>OR(F157=2,F157=3)</formula>
    </cfRule>
  </conditionalFormatting>
  <conditionalFormatting sqref="I158:P158">
    <cfRule type="expression" dxfId="2088" priority="64">
      <formula>OR(F157=2,F157=3)</formula>
    </cfRule>
  </conditionalFormatting>
  <conditionalFormatting sqref="Z160:AM160">
    <cfRule type="expression" dxfId="2087" priority="63">
      <formula>AND(Z160="",BA159=1)</formula>
    </cfRule>
  </conditionalFormatting>
  <conditionalFormatting sqref="J159:M159">
    <cfRule type="expression" dxfId="2086" priority="62">
      <formula>OR(F159=2,F159=3)</formula>
    </cfRule>
  </conditionalFormatting>
  <conditionalFormatting sqref="I160:P160">
    <cfRule type="expression" dxfId="2085" priority="61">
      <formula>OR(F159=2,F159=3)</formula>
    </cfRule>
  </conditionalFormatting>
  <conditionalFormatting sqref="Z162:AM162">
    <cfRule type="expression" dxfId="2084" priority="60">
      <formula>AND(Z162="",BA161=1)</formula>
    </cfRule>
  </conditionalFormatting>
  <conditionalFormatting sqref="J161:M161">
    <cfRule type="expression" dxfId="2083" priority="59">
      <formula>OR(F161=2,F161=3)</formula>
    </cfRule>
  </conditionalFormatting>
  <conditionalFormatting sqref="I162:P162">
    <cfRule type="expression" dxfId="2082" priority="58">
      <formula>OR(F161=2,F161=3)</formula>
    </cfRule>
  </conditionalFormatting>
  <conditionalFormatting sqref="Z164:AM164">
    <cfRule type="expression" dxfId="2081" priority="57">
      <formula>AND(Z164="",BA163=1)</formula>
    </cfRule>
  </conditionalFormatting>
  <conditionalFormatting sqref="J163:M163">
    <cfRule type="expression" dxfId="2080" priority="56">
      <formula>OR(F163=2,F163=3)</formula>
    </cfRule>
  </conditionalFormatting>
  <conditionalFormatting sqref="I164:P164">
    <cfRule type="expression" dxfId="2079" priority="55">
      <formula>OR(F163=2,F163=3)</formula>
    </cfRule>
  </conditionalFormatting>
  <conditionalFormatting sqref="Z166:AM166">
    <cfRule type="expression" dxfId="2078" priority="54">
      <formula>AND(Z166="",BA165=1)</formula>
    </cfRule>
  </conditionalFormatting>
  <conditionalFormatting sqref="J165:M165">
    <cfRule type="expression" dxfId="2077" priority="53">
      <formula>OR(F165=2,F165=3)</formula>
    </cfRule>
  </conditionalFormatting>
  <conditionalFormatting sqref="I166:P166">
    <cfRule type="expression" dxfId="2076" priority="52">
      <formula>OR(F165=2,F165=3)</formula>
    </cfRule>
  </conditionalFormatting>
  <conditionalFormatting sqref="Z168:AM168">
    <cfRule type="expression" dxfId="2075" priority="51">
      <formula>AND(Z168="",BA167=1)</formula>
    </cfRule>
  </conditionalFormatting>
  <conditionalFormatting sqref="J167:M167">
    <cfRule type="expression" dxfId="2074" priority="50">
      <formula>OR(F167=2,F167=3)</formula>
    </cfRule>
  </conditionalFormatting>
  <conditionalFormatting sqref="I168:P168">
    <cfRule type="expression" dxfId="2073" priority="49">
      <formula>OR(F167=2,F167=3)</formula>
    </cfRule>
  </conditionalFormatting>
  <conditionalFormatting sqref="Z170:AM170">
    <cfRule type="expression" dxfId="2072" priority="48">
      <formula>AND(Z170="",BA169=1)</formula>
    </cfRule>
  </conditionalFormatting>
  <conditionalFormatting sqref="J169:M169">
    <cfRule type="expression" dxfId="2071" priority="47">
      <formula>OR(F169=2,F169=3)</formula>
    </cfRule>
  </conditionalFormatting>
  <conditionalFormatting sqref="I170:P170">
    <cfRule type="expression" dxfId="2070" priority="46">
      <formula>OR(F169=2,F169=3)</formula>
    </cfRule>
  </conditionalFormatting>
  <conditionalFormatting sqref="Z56:AM56">
    <cfRule type="expression" dxfId="2069" priority="45">
      <formula>AND(Z56="",BA55=1)</formula>
    </cfRule>
  </conditionalFormatting>
  <conditionalFormatting sqref="J55:M55">
    <cfRule type="expression" dxfId="2068" priority="44">
      <formula>OR(F55=2,F55=3)</formula>
    </cfRule>
  </conditionalFormatting>
  <conditionalFormatting sqref="I56:P56">
    <cfRule type="expression" dxfId="2067" priority="43">
      <formula>OR(F55=2,F55=3)</formula>
    </cfRule>
  </conditionalFormatting>
  <conditionalFormatting sqref="Z58:AM58">
    <cfRule type="expression" dxfId="2066" priority="42">
      <formula>AND(Z58="",BA57=1)</formula>
    </cfRule>
  </conditionalFormatting>
  <conditionalFormatting sqref="J57:M57">
    <cfRule type="expression" dxfId="2065" priority="41">
      <formula>OR(F57=2,F57=3)</formula>
    </cfRule>
  </conditionalFormatting>
  <conditionalFormatting sqref="I58:P58">
    <cfRule type="expression" dxfId="2064" priority="40">
      <formula>OR(F57=2,F57=3)</formula>
    </cfRule>
  </conditionalFormatting>
  <conditionalFormatting sqref="Z60:AM60">
    <cfRule type="expression" dxfId="2063" priority="39">
      <formula>AND(Z60="",BA59=1)</formula>
    </cfRule>
  </conditionalFormatting>
  <conditionalFormatting sqref="J59:M59">
    <cfRule type="expression" dxfId="2062" priority="38">
      <formula>OR(F59=2,F59=3)</formula>
    </cfRule>
  </conditionalFormatting>
  <conditionalFormatting sqref="I60:P60">
    <cfRule type="expression" dxfId="2061" priority="37">
      <formula>OR(F59=2,F59=3)</formula>
    </cfRule>
  </conditionalFormatting>
  <conditionalFormatting sqref="Z62:AM62">
    <cfRule type="expression" dxfId="2060" priority="36">
      <formula>AND(Z62="",BA61=1)</formula>
    </cfRule>
  </conditionalFormatting>
  <conditionalFormatting sqref="J61:M61">
    <cfRule type="expression" dxfId="2059" priority="35">
      <formula>OR(F61=2,F61=3)</formula>
    </cfRule>
  </conditionalFormatting>
  <conditionalFormatting sqref="I62:P62">
    <cfRule type="expression" dxfId="2058" priority="34">
      <formula>OR(F61=2,F61=3)</formula>
    </cfRule>
  </conditionalFormatting>
  <conditionalFormatting sqref="Z64:AM64">
    <cfRule type="expression" dxfId="2057" priority="33">
      <formula>AND(Z64="",BA63=1)</formula>
    </cfRule>
  </conditionalFormatting>
  <conditionalFormatting sqref="J63:M63">
    <cfRule type="expression" dxfId="2056" priority="32">
      <formula>OR(F63=2,F63=3)</formula>
    </cfRule>
  </conditionalFormatting>
  <conditionalFormatting sqref="I64:P64">
    <cfRule type="expression" dxfId="2055" priority="31">
      <formula>OR(F63=2,F63=3)</formula>
    </cfRule>
  </conditionalFormatting>
  <conditionalFormatting sqref="Z66:AM66">
    <cfRule type="expression" dxfId="2054" priority="30">
      <formula>AND(Z66="",BA65=1)</formula>
    </cfRule>
  </conditionalFormatting>
  <conditionalFormatting sqref="J65:M65">
    <cfRule type="expression" dxfId="2053" priority="29">
      <formula>OR(F65=2,F65=3)</formula>
    </cfRule>
  </conditionalFormatting>
  <conditionalFormatting sqref="I66:P66">
    <cfRule type="expression" dxfId="2052" priority="28">
      <formula>OR(F65=2,F65=3)</formula>
    </cfRule>
  </conditionalFormatting>
  <conditionalFormatting sqref="Z68:AM68">
    <cfRule type="expression" dxfId="2051" priority="27">
      <formula>AND(Z68="",BA67=1)</formula>
    </cfRule>
  </conditionalFormatting>
  <conditionalFormatting sqref="J67:M67">
    <cfRule type="expression" dxfId="2050" priority="26">
      <formula>OR(F67=2,F67=3)</formula>
    </cfRule>
  </conditionalFormatting>
  <conditionalFormatting sqref="I68:P68">
    <cfRule type="expression" dxfId="2049" priority="25">
      <formula>OR(F67=2,F67=3)</formula>
    </cfRule>
  </conditionalFormatting>
  <conditionalFormatting sqref="Z70:AM70">
    <cfRule type="expression" dxfId="2048" priority="24">
      <formula>AND(Z70="",BA69=1)</formula>
    </cfRule>
  </conditionalFormatting>
  <conditionalFormatting sqref="J69:M69">
    <cfRule type="expression" dxfId="2047" priority="23">
      <formula>OR(F69=2,F69=3)</formula>
    </cfRule>
  </conditionalFormatting>
  <conditionalFormatting sqref="I70:P70">
    <cfRule type="expression" dxfId="2046" priority="22">
      <formula>OR(F69=2,F69=3)</formula>
    </cfRule>
  </conditionalFormatting>
  <conditionalFormatting sqref="Z72:AM72">
    <cfRule type="expression" dxfId="2045" priority="21">
      <formula>AND(Z72="",BA71=1)</formula>
    </cfRule>
  </conditionalFormatting>
  <conditionalFormatting sqref="J71:M71">
    <cfRule type="expression" dxfId="2044" priority="20">
      <formula>OR(F71=2,F71=3)</formula>
    </cfRule>
  </conditionalFormatting>
  <conditionalFormatting sqref="I72:P72">
    <cfRule type="expression" dxfId="2043" priority="19">
      <formula>OR(F71=2,F71=3)</formula>
    </cfRule>
  </conditionalFormatting>
  <conditionalFormatting sqref="Z74:AM74">
    <cfRule type="expression" dxfId="2042" priority="18">
      <formula>AND(Z74="",BA73=1)</formula>
    </cfRule>
  </conditionalFormatting>
  <conditionalFormatting sqref="J73:M73">
    <cfRule type="expression" dxfId="2041" priority="17">
      <formula>OR(F73=2,F73=3)</formula>
    </cfRule>
  </conditionalFormatting>
  <conditionalFormatting sqref="I74:P74">
    <cfRule type="expression" dxfId="2040" priority="16">
      <formula>OR(F73=2,F73=3)</formula>
    </cfRule>
  </conditionalFormatting>
  <conditionalFormatting sqref="Z76:AM76">
    <cfRule type="expression" dxfId="2039" priority="15">
      <formula>AND(Z76="",BA75=1)</formula>
    </cfRule>
  </conditionalFormatting>
  <conditionalFormatting sqref="J75:M75">
    <cfRule type="expression" dxfId="2038" priority="14">
      <formula>OR(F75=2,F75=3)</formula>
    </cfRule>
  </conditionalFormatting>
  <conditionalFormatting sqref="I76:P76">
    <cfRule type="expression" dxfId="2037" priority="13">
      <formula>OR(F75=2,F75=3)</formula>
    </cfRule>
  </conditionalFormatting>
  <conditionalFormatting sqref="Z78:AM78">
    <cfRule type="expression" dxfId="2036" priority="12">
      <formula>AND(Z78="",BA77=1)</formula>
    </cfRule>
  </conditionalFormatting>
  <conditionalFormatting sqref="J77:M77">
    <cfRule type="expression" dxfId="2035" priority="11">
      <formula>OR(F77=2,F77=3)</formula>
    </cfRule>
  </conditionalFormatting>
  <conditionalFormatting sqref="I78:P78">
    <cfRule type="expression" dxfId="2034" priority="10">
      <formula>OR(F77=2,F77=3)</formula>
    </cfRule>
  </conditionalFormatting>
  <conditionalFormatting sqref="Z80:AM80">
    <cfRule type="expression" dxfId="2033" priority="9">
      <formula>AND(Z80="",BA79=1)</formula>
    </cfRule>
  </conditionalFormatting>
  <conditionalFormatting sqref="J79:M79">
    <cfRule type="expression" dxfId="2032" priority="8">
      <formula>OR(F79=2,F79=3)</formula>
    </cfRule>
  </conditionalFormatting>
  <conditionalFormatting sqref="I80:P80">
    <cfRule type="expression" dxfId="2031" priority="7">
      <formula>OR(F79=2,F79=3)</formula>
    </cfRule>
  </conditionalFormatting>
  <conditionalFormatting sqref="Z82:AM82">
    <cfRule type="expression" dxfId="2030" priority="6">
      <formula>AND(Z82="",BA81=1)</formula>
    </cfRule>
  </conditionalFormatting>
  <conditionalFormatting sqref="J81:M81">
    <cfRule type="expression" dxfId="2029" priority="5">
      <formula>OR(F81=2,F81=3)</formula>
    </cfRule>
  </conditionalFormatting>
  <conditionalFormatting sqref="I82:P82">
    <cfRule type="expression" dxfId="2028" priority="4">
      <formula>OR(F81=2,F81=3)</formula>
    </cfRule>
  </conditionalFormatting>
  <conditionalFormatting sqref="Z84:AM84">
    <cfRule type="expression" dxfId="2027" priority="3">
      <formula>AND(Z84="",BA83=1)</formula>
    </cfRule>
  </conditionalFormatting>
  <conditionalFormatting sqref="J83:M83">
    <cfRule type="expression" dxfId="2026" priority="2">
      <formula>OR(F83=2,F83=3)</formula>
    </cfRule>
  </conditionalFormatting>
  <conditionalFormatting sqref="I84:P84">
    <cfRule type="expression" dxfId="2025" priority="1">
      <formula>OR(F83=2,F83=3)</formula>
    </cfRule>
  </conditionalFormatting>
  <dataValidations xWindow="155" yWindow="327"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6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6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6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600-000003000000}"/>
    <dataValidation type="whole" imeMode="off" allowBlank="1" showInputMessage="1" showErrorMessage="1" error="1~31までの数字をご入力ください。" sqref="B141:C170 B12:C41 B184:C213 B98:C127 B55:C84" xr:uid="{00000000-0002-0000-06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6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6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6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6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6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xWindow="155" yWindow="327"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600-00000A000000}">
          <x14:formula1>
            <xm:f>目的リスト!$A:$A</xm:f>
          </x14:formula1>
          <xm:sqref>I13:P13 I185:P185 I99:P99 I142:P142 I56:P56 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00201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00202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00203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00204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00205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00206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00207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00208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00209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00210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00211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00212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00213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00214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00215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00216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00217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00218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00219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00220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00221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00222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00223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00224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00225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00226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00227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00228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00229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00230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00231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00232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00233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00234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00235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00236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00237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00238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00239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00240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00241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00242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00243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00244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00245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00246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00247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00248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00249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00250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00251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00252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00253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00254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00255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00256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00257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00258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00259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00260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00261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00262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00263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00264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00265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00266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00267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00268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00269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00270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00271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00272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00273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00274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00275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024" priority="225">
      <formula>AND(Z13="",BA12=1)</formula>
    </cfRule>
  </conditionalFormatting>
  <conditionalFormatting sqref="J12:M12">
    <cfRule type="expression" dxfId="2023" priority="224">
      <formula>OR(F12=2,F12=3)</formula>
    </cfRule>
  </conditionalFormatting>
  <conditionalFormatting sqref="I13:P13">
    <cfRule type="expression" dxfId="2022" priority="223">
      <formula>OR(F12=2,F12=3)</formula>
    </cfRule>
  </conditionalFormatting>
  <conditionalFormatting sqref="Z15:AM15">
    <cfRule type="expression" dxfId="2021" priority="222">
      <formula>AND(Z15="",BA14=1)</formula>
    </cfRule>
  </conditionalFormatting>
  <conditionalFormatting sqref="J14:M14">
    <cfRule type="expression" dxfId="2020" priority="221">
      <formula>OR(F14=2,F14=3)</formula>
    </cfRule>
  </conditionalFormatting>
  <conditionalFormatting sqref="I15:P15">
    <cfRule type="expression" dxfId="2019" priority="220">
      <formula>OR(F14=2,F14=3)</formula>
    </cfRule>
  </conditionalFormatting>
  <conditionalFormatting sqref="Z17:AM17">
    <cfRule type="expression" dxfId="2018" priority="219">
      <formula>AND(Z17="",BA16=1)</formula>
    </cfRule>
  </conditionalFormatting>
  <conditionalFormatting sqref="J16:M16">
    <cfRule type="expression" dxfId="2017" priority="218">
      <formula>OR(F16=2,F16=3)</formula>
    </cfRule>
  </conditionalFormatting>
  <conditionalFormatting sqref="I17:P17">
    <cfRule type="expression" dxfId="2016" priority="217">
      <formula>OR(F16=2,F16=3)</formula>
    </cfRule>
  </conditionalFormatting>
  <conditionalFormatting sqref="Z19:AM19">
    <cfRule type="expression" dxfId="2015" priority="216">
      <formula>AND(Z19="",BA18=1)</formula>
    </cfRule>
  </conditionalFormatting>
  <conditionalFormatting sqref="J18:M18">
    <cfRule type="expression" dxfId="2014" priority="215">
      <formula>OR(F18=2,F18=3)</formula>
    </cfRule>
  </conditionalFormatting>
  <conditionalFormatting sqref="I19:P19">
    <cfRule type="expression" dxfId="2013" priority="214">
      <formula>OR(F18=2,F18=3)</formula>
    </cfRule>
  </conditionalFormatting>
  <conditionalFormatting sqref="Z21:AM21">
    <cfRule type="expression" dxfId="2012" priority="213">
      <formula>AND(Z21="",BA20=1)</formula>
    </cfRule>
  </conditionalFormatting>
  <conditionalFormatting sqref="J20:M20">
    <cfRule type="expression" dxfId="2011" priority="212">
      <formula>OR(F20=2,F20=3)</formula>
    </cfRule>
  </conditionalFormatting>
  <conditionalFormatting sqref="I21:P21">
    <cfRule type="expression" dxfId="2010" priority="211">
      <formula>OR(F20=2,F20=3)</formula>
    </cfRule>
  </conditionalFormatting>
  <conditionalFormatting sqref="Z23:AM23">
    <cfRule type="expression" dxfId="2009" priority="210">
      <formula>AND(Z23="",BA22=1)</formula>
    </cfRule>
  </conditionalFormatting>
  <conditionalFormatting sqref="J22:M22">
    <cfRule type="expression" dxfId="2008" priority="209">
      <formula>OR(F22=2,F22=3)</formula>
    </cfRule>
  </conditionalFormatting>
  <conditionalFormatting sqref="I23:P23">
    <cfRule type="expression" dxfId="2007" priority="208">
      <formula>OR(F22=2,F22=3)</formula>
    </cfRule>
  </conditionalFormatting>
  <conditionalFormatting sqref="Z25:AM25">
    <cfRule type="expression" dxfId="2006" priority="207">
      <formula>AND(Z25="",BA24=1)</formula>
    </cfRule>
  </conditionalFormatting>
  <conditionalFormatting sqref="J24:M24">
    <cfRule type="expression" dxfId="2005" priority="206">
      <formula>OR(F24=2,F24=3)</formula>
    </cfRule>
  </conditionalFormatting>
  <conditionalFormatting sqref="I25:P25">
    <cfRule type="expression" dxfId="2004" priority="205">
      <formula>OR(F24=2,F24=3)</formula>
    </cfRule>
  </conditionalFormatting>
  <conditionalFormatting sqref="Z27:AM27">
    <cfRule type="expression" dxfId="2003" priority="204">
      <formula>AND(Z27="",BA26=1)</formula>
    </cfRule>
  </conditionalFormatting>
  <conditionalFormatting sqref="J26:M26">
    <cfRule type="expression" dxfId="2002" priority="203">
      <formula>OR(F26=2,F26=3)</formula>
    </cfRule>
  </conditionalFormatting>
  <conditionalFormatting sqref="I27:P27">
    <cfRule type="expression" dxfId="2001" priority="202">
      <formula>OR(F26=2,F26=3)</formula>
    </cfRule>
  </conditionalFormatting>
  <conditionalFormatting sqref="Z29:AM29">
    <cfRule type="expression" dxfId="2000" priority="201">
      <formula>AND(Z29="",BA28=1)</formula>
    </cfRule>
  </conditionalFormatting>
  <conditionalFormatting sqref="J28:M28">
    <cfRule type="expression" dxfId="1999" priority="200">
      <formula>OR(F28=2,F28=3)</formula>
    </cfRule>
  </conditionalFormatting>
  <conditionalFormatting sqref="I29:P29">
    <cfRule type="expression" dxfId="1998" priority="199">
      <formula>OR(F28=2,F28=3)</formula>
    </cfRule>
  </conditionalFormatting>
  <conditionalFormatting sqref="Z31:AM31">
    <cfRule type="expression" dxfId="1997" priority="198">
      <formula>AND(Z31="",BA30=1)</formula>
    </cfRule>
  </conditionalFormatting>
  <conditionalFormatting sqref="J30:M30">
    <cfRule type="expression" dxfId="1996" priority="197">
      <formula>OR(F30=2,F30=3)</formula>
    </cfRule>
  </conditionalFormatting>
  <conditionalFormatting sqref="I31:P31">
    <cfRule type="expression" dxfId="1995" priority="196">
      <formula>OR(F30=2,F30=3)</formula>
    </cfRule>
  </conditionalFormatting>
  <conditionalFormatting sqref="Z33:AM33">
    <cfRule type="expression" dxfId="1994" priority="195">
      <formula>AND(Z33="",BA32=1)</formula>
    </cfRule>
  </conditionalFormatting>
  <conditionalFormatting sqref="J32:M32">
    <cfRule type="expression" dxfId="1993" priority="194">
      <formula>OR(F32=2,F32=3)</formula>
    </cfRule>
  </conditionalFormatting>
  <conditionalFormatting sqref="I33:P33">
    <cfRule type="expression" dxfId="1992" priority="193">
      <formula>OR(F32=2,F32=3)</formula>
    </cfRule>
  </conditionalFormatting>
  <conditionalFormatting sqref="Z35:AM35">
    <cfRule type="expression" dxfId="1991" priority="192">
      <formula>AND(Z35="",BA34=1)</formula>
    </cfRule>
  </conditionalFormatting>
  <conditionalFormatting sqref="J34:M34">
    <cfRule type="expression" dxfId="1990" priority="191">
      <formula>OR(F34=2,F34=3)</formula>
    </cfRule>
  </conditionalFormatting>
  <conditionalFormatting sqref="I35:P35">
    <cfRule type="expression" dxfId="1989" priority="190">
      <formula>OR(F34=2,F34=3)</formula>
    </cfRule>
  </conditionalFormatting>
  <conditionalFormatting sqref="Z37:AM37">
    <cfRule type="expression" dxfId="1988" priority="189">
      <formula>AND(Z37="",BA36=1)</formula>
    </cfRule>
  </conditionalFormatting>
  <conditionalFormatting sqref="J36:M36">
    <cfRule type="expression" dxfId="1987" priority="188">
      <formula>OR(F36=2,F36=3)</formula>
    </cfRule>
  </conditionalFormatting>
  <conditionalFormatting sqref="I37:P37">
    <cfRule type="expression" dxfId="1986" priority="187">
      <formula>OR(F36=2,F36=3)</formula>
    </cfRule>
  </conditionalFormatting>
  <conditionalFormatting sqref="Z39:AM39">
    <cfRule type="expression" dxfId="1985" priority="186">
      <formula>AND(Z39="",BA38=1)</formula>
    </cfRule>
  </conditionalFormatting>
  <conditionalFormatting sqref="J38:M38">
    <cfRule type="expression" dxfId="1984" priority="185">
      <formula>OR(F38=2,F38=3)</formula>
    </cfRule>
  </conditionalFormatting>
  <conditionalFormatting sqref="I39:P39">
    <cfRule type="expression" dxfId="1983" priority="184">
      <formula>OR(F38=2,F38=3)</formula>
    </cfRule>
  </conditionalFormatting>
  <conditionalFormatting sqref="Z41:AM41">
    <cfRule type="expression" dxfId="1982" priority="183">
      <formula>AND(Z41="",BA40=1)</formula>
    </cfRule>
  </conditionalFormatting>
  <conditionalFormatting sqref="J40:M40">
    <cfRule type="expression" dxfId="1981" priority="182">
      <formula>OR(F40=2,F40=3)</formula>
    </cfRule>
  </conditionalFormatting>
  <conditionalFormatting sqref="I41:P41">
    <cfRule type="expression" dxfId="1980" priority="181">
      <formula>OR(F40=2,F40=3)</formula>
    </cfRule>
  </conditionalFormatting>
  <conditionalFormatting sqref="Z185:AM185">
    <cfRule type="expression" dxfId="1979" priority="180">
      <formula>AND(Z185="",BA184=1)</formula>
    </cfRule>
  </conditionalFormatting>
  <conditionalFormatting sqref="J184:M184">
    <cfRule type="expression" dxfId="1978" priority="179">
      <formula>OR(F184=2,F184=3)</formula>
    </cfRule>
  </conditionalFormatting>
  <conditionalFormatting sqref="I185:P185">
    <cfRule type="expression" dxfId="1977" priority="178">
      <formula>OR(F184=2,F184=3)</formula>
    </cfRule>
  </conditionalFormatting>
  <conditionalFormatting sqref="Z187:AM187">
    <cfRule type="expression" dxfId="1976" priority="177">
      <formula>AND(Z187="",BA186=1)</formula>
    </cfRule>
  </conditionalFormatting>
  <conditionalFormatting sqref="J186:M186">
    <cfRule type="expression" dxfId="1975" priority="176">
      <formula>OR(F186=2,F186=3)</formula>
    </cfRule>
  </conditionalFormatting>
  <conditionalFormatting sqref="I187:P187">
    <cfRule type="expression" dxfId="1974" priority="175">
      <formula>OR(F186=2,F186=3)</formula>
    </cfRule>
  </conditionalFormatting>
  <conditionalFormatting sqref="Z189:AM189">
    <cfRule type="expression" dxfId="1973" priority="174">
      <formula>AND(Z189="",BA188=1)</formula>
    </cfRule>
  </conditionalFormatting>
  <conditionalFormatting sqref="J188:M188">
    <cfRule type="expression" dxfId="1972" priority="173">
      <formula>OR(F188=2,F188=3)</formula>
    </cfRule>
  </conditionalFormatting>
  <conditionalFormatting sqref="I189:P189">
    <cfRule type="expression" dxfId="1971" priority="172">
      <formula>OR(F188=2,F188=3)</formula>
    </cfRule>
  </conditionalFormatting>
  <conditionalFormatting sqref="Z191:AM191">
    <cfRule type="expression" dxfId="1970" priority="171">
      <formula>AND(Z191="",BA190=1)</formula>
    </cfRule>
  </conditionalFormatting>
  <conditionalFormatting sqref="J190:M190">
    <cfRule type="expression" dxfId="1969" priority="170">
      <formula>OR(F190=2,F190=3)</formula>
    </cfRule>
  </conditionalFormatting>
  <conditionalFormatting sqref="I191:P191">
    <cfRule type="expression" dxfId="1968" priority="169">
      <formula>OR(F190=2,F190=3)</formula>
    </cfRule>
  </conditionalFormatting>
  <conditionalFormatting sqref="Z193:AM193">
    <cfRule type="expression" dxfId="1967" priority="168">
      <formula>AND(Z193="",BA192=1)</formula>
    </cfRule>
  </conditionalFormatting>
  <conditionalFormatting sqref="J192:M192">
    <cfRule type="expression" dxfId="1966" priority="167">
      <formula>OR(F192=2,F192=3)</formula>
    </cfRule>
  </conditionalFormatting>
  <conditionalFormatting sqref="I193:P193">
    <cfRule type="expression" dxfId="1965" priority="166">
      <formula>OR(F192=2,F192=3)</formula>
    </cfRule>
  </conditionalFormatting>
  <conditionalFormatting sqref="Z195:AM195">
    <cfRule type="expression" dxfId="1964" priority="165">
      <formula>AND(Z195="",BA194=1)</formula>
    </cfRule>
  </conditionalFormatting>
  <conditionalFormatting sqref="J194:M194">
    <cfRule type="expression" dxfId="1963" priority="164">
      <formula>OR(F194=2,F194=3)</formula>
    </cfRule>
  </conditionalFormatting>
  <conditionalFormatting sqref="I195:P195">
    <cfRule type="expression" dxfId="1962" priority="163">
      <formula>OR(F194=2,F194=3)</formula>
    </cfRule>
  </conditionalFormatting>
  <conditionalFormatting sqref="Z197:AM197">
    <cfRule type="expression" dxfId="1961" priority="162">
      <formula>AND(Z197="",BA196=1)</formula>
    </cfRule>
  </conditionalFormatting>
  <conditionalFormatting sqref="J196:M196">
    <cfRule type="expression" dxfId="1960" priority="161">
      <formula>OR(F196=2,F196=3)</formula>
    </cfRule>
  </conditionalFormatting>
  <conditionalFormatting sqref="I197:P197">
    <cfRule type="expression" dxfId="1959" priority="160">
      <formula>OR(F196=2,F196=3)</formula>
    </cfRule>
  </conditionalFormatting>
  <conditionalFormatting sqref="Z199:AM199">
    <cfRule type="expression" dxfId="1958" priority="159">
      <formula>AND(Z199="",BA198=1)</formula>
    </cfRule>
  </conditionalFormatting>
  <conditionalFormatting sqref="J198:M198">
    <cfRule type="expression" dxfId="1957" priority="158">
      <formula>OR(F198=2,F198=3)</formula>
    </cfRule>
  </conditionalFormatting>
  <conditionalFormatting sqref="I199:P199">
    <cfRule type="expression" dxfId="1956" priority="157">
      <formula>OR(F198=2,F198=3)</formula>
    </cfRule>
  </conditionalFormatting>
  <conditionalFormatting sqref="Z201:AM201">
    <cfRule type="expression" dxfId="1955" priority="156">
      <formula>AND(Z201="",BA200=1)</formula>
    </cfRule>
  </conditionalFormatting>
  <conditionalFormatting sqref="J200:M200">
    <cfRule type="expression" dxfId="1954" priority="155">
      <formula>OR(F200=2,F200=3)</formula>
    </cfRule>
  </conditionalFormatting>
  <conditionalFormatting sqref="I201:P201">
    <cfRule type="expression" dxfId="1953" priority="154">
      <formula>OR(F200=2,F200=3)</formula>
    </cfRule>
  </conditionalFormatting>
  <conditionalFormatting sqref="Z203:AM203">
    <cfRule type="expression" dxfId="1952" priority="153">
      <formula>AND(Z203="",BA202=1)</formula>
    </cfRule>
  </conditionalFormatting>
  <conditionalFormatting sqref="J202:M202">
    <cfRule type="expression" dxfId="1951" priority="152">
      <formula>OR(F202=2,F202=3)</formula>
    </cfRule>
  </conditionalFormatting>
  <conditionalFormatting sqref="I203:P203">
    <cfRule type="expression" dxfId="1950" priority="151">
      <formula>OR(F202=2,F202=3)</formula>
    </cfRule>
  </conditionalFormatting>
  <conditionalFormatting sqref="Z205:AM205">
    <cfRule type="expression" dxfId="1949" priority="150">
      <formula>AND(Z205="",BA204=1)</formula>
    </cfRule>
  </conditionalFormatting>
  <conditionalFormatting sqref="J204:M204">
    <cfRule type="expression" dxfId="1948" priority="149">
      <formula>OR(F204=2,F204=3)</formula>
    </cfRule>
  </conditionalFormatting>
  <conditionalFormatting sqref="I205:P205">
    <cfRule type="expression" dxfId="1947" priority="148">
      <formula>OR(F204=2,F204=3)</formula>
    </cfRule>
  </conditionalFormatting>
  <conditionalFormatting sqref="Z207:AM207">
    <cfRule type="expression" dxfId="1946" priority="147">
      <formula>AND(Z207="",BA206=1)</formula>
    </cfRule>
  </conditionalFormatting>
  <conditionalFormatting sqref="J206:M206">
    <cfRule type="expression" dxfId="1945" priority="146">
      <formula>OR(F206=2,F206=3)</formula>
    </cfRule>
  </conditionalFormatting>
  <conditionalFormatting sqref="I207:P207">
    <cfRule type="expression" dxfId="1944" priority="145">
      <formula>OR(F206=2,F206=3)</formula>
    </cfRule>
  </conditionalFormatting>
  <conditionalFormatting sqref="Z209:AM209">
    <cfRule type="expression" dxfId="1943" priority="144">
      <formula>AND(Z209="",BA208=1)</formula>
    </cfRule>
  </conditionalFormatting>
  <conditionalFormatting sqref="J208:M208">
    <cfRule type="expression" dxfId="1942" priority="143">
      <formula>OR(F208=2,F208=3)</formula>
    </cfRule>
  </conditionalFormatting>
  <conditionalFormatting sqref="I209:P209">
    <cfRule type="expression" dxfId="1941" priority="142">
      <formula>OR(F208=2,F208=3)</formula>
    </cfRule>
  </conditionalFormatting>
  <conditionalFormatting sqref="Z211:AM211">
    <cfRule type="expression" dxfId="1940" priority="141">
      <formula>AND(Z211="",BA210=1)</formula>
    </cfRule>
  </conditionalFormatting>
  <conditionalFormatting sqref="J210:M210">
    <cfRule type="expression" dxfId="1939" priority="140">
      <formula>OR(F210=2,F210=3)</formula>
    </cfRule>
  </conditionalFormatting>
  <conditionalFormatting sqref="I211:P211">
    <cfRule type="expression" dxfId="1938" priority="139">
      <formula>OR(F210=2,F210=3)</formula>
    </cfRule>
  </conditionalFormatting>
  <conditionalFormatting sqref="Z213:AM213">
    <cfRule type="expression" dxfId="1937" priority="138">
      <formula>AND(Z213="",BA212=1)</formula>
    </cfRule>
  </conditionalFormatting>
  <conditionalFormatting sqref="J212:M212">
    <cfRule type="expression" dxfId="1936" priority="137">
      <formula>OR(F212=2,F212=3)</formula>
    </cfRule>
  </conditionalFormatting>
  <conditionalFormatting sqref="I213:P213">
    <cfRule type="expression" dxfId="1935" priority="136">
      <formula>OR(F212=2,F212=3)</formula>
    </cfRule>
  </conditionalFormatting>
  <conditionalFormatting sqref="Z99:AM99">
    <cfRule type="expression" dxfId="1934" priority="135">
      <formula>AND(Z99="",BA98=1)</formula>
    </cfRule>
  </conditionalFormatting>
  <conditionalFormatting sqref="J98:M98">
    <cfRule type="expression" dxfId="1933" priority="134">
      <formula>OR(F98=2,F98=3)</formula>
    </cfRule>
  </conditionalFormatting>
  <conditionalFormatting sqref="I99:P99">
    <cfRule type="expression" dxfId="1932" priority="133">
      <formula>OR(F98=2,F98=3)</formula>
    </cfRule>
  </conditionalFormatting>
  <conditionalFormatting sqref="Z101:AM101">
    <cfRule type="expression" dxfId="1931" priority="132">
      <formula>AND(Z101="",BA100=1)</formula>
    </cfRule>
  </conditionalFormatting>
  <conditionalFormatting sqref="J100:M100">
    <cfRule type="expression" dxfId="1930" priority="131">
      <formula>OR(F100=2,F100=3)</formula>
    </cfRule>
  </conditionalFormatting>
  <conditionalFormatting sqref="I101:P101">
    <cfRule type="expression" dxfId="1929" priority="130">
      <formula>OR(F100=2,F100=3)</formula>
    </cfRule>
  </conditionalFormatting>
  <conditionalFormatting sqref="Z103:AM103">
    <cfRule type="expression" dxfId="1928" priority="129">
      <formula>AND(Z103="",BA102=1)</formula>
    </cfRule>
  </conditionalFormatting>
  <conditionalFormatting sqref="J102:M102">
    <cfRule type="expression" dxfId="1927" priority="128">
      <formula>OR(F102=2,F102=3)</formula>
    </cfRule>
  </conditionalFormatting>
  <conditionalFormatting sqref="I103:P103">
    <cfRule type="expression" dxfId="1926" priority="127">
      <formula>OR(F102=2,F102=3)</formula>
    </cfRule>
  </conditionalFormatting>
  <conditionalFormatting sqref="Z105:AM105">
    <cfRule type="expression" dxfId="1925" priority="126">
      <formula>AND(Z105="",BA104=1)</formula>
    </cfRule>
  </conditionalFormatting>
  <conditionalFormatting sqref="J104:M104">
    <cfRule type="expression" dxfId="1924" priority="125">
      <formula>OR(F104=2,F104=3)</formula>
    </cfRule>
  </conditionalFormatting>
  <conditionalFormatting sqref="I105:P105">
    <cfRule type="expression" dxfId="1923" priority="124">
      <formula>OR(F104=2,F104=3)</formula>
    </cfRule>
  </conditionalFormatting>
  <conditionalFormatting sqref="Z107:AM107">
    <cfRule type="expression" dxfId="1922" priority="123">
      <formula>AND(Z107="",BA106=1)</formula>
    </cfRule>
  </conditionalFormatting>
  <conditionalFormatting sqref="J106:M106">
    <cfRule type="expression" dxfId="1921" priority="122">
      <formula>OR(F106=2,F106=3)</formula>
    </cfRule>
  </conditionalFormatting>
  <conditionalFormatting sqref="I107:P107">
    <cfRule type="expression" dxfId="1920" priority="121">
      <formula>OR(F106=2,F106=3)</formula>
    </cfRule>
  </conditionalFormatting>
  <conditionalFormatting sqref="Z109:AM109">
    <cfRule type="expression" dxfId="1919" priority="120">
      <formula>AND(Z109="",BA108=1)</formula>
    </cfRule>
  </conditionalFormatting>
  <conditionalFormatting sqref="J108:M108">
    <cfRule type="expression" dxfId="1918" priority="119">
      <formula>OR(F108=2,F108=3)</formula>
    </cfRule>
  </conditionalFormatting>
  <conditionalFormatting sqref="I109:P109">
    <cfRule type="expression" dxfId="1917" priority="118">
      <formula>OR(F108=2,F108=3)</formula>
    </cfRule>
  </conditionalFormatting>
  <conditionalFormatting sqref="Z111:AM111">
    <cfRule type="expression" dxfId="1916" priority="117">
      <formula>AND(Z111="",BA110=1)</formula>
    </cfRule>
  </conditionalFormatting>
  <conditionalFormatting sqref="J110:M110">
    <cfRule type="expression" dxfId="1915" priority="116">
      <formula>OR(F110=2,F110=3)</formula>
    </cfRule>
  </conditionalFormatting>
  <conditionalFormatting sqref="I111:P111">
    <cfRule type="expression" dxfId="1914" priority="115">
      <formula>OR(F110=2,F110=3)</formula>
    </cfRule>
  </conditionalFormatting>
  <conditionalFormatting sqref="Z113:AM113">
    <cfRule type="expression" dxfId="1913" priority="114">
      <formula>AND(Z113="",BA112=1)</formula>
    </cfRule>
  </conditionalFormatting>
  <conditionalFormatting sqref="J112:M112">
    <cfRule type="expression" dxfId="1912" priority="113">
      <formula>OR(F112=2,F112=3)</formula>
    </cfRule>
  </conditionalFormatting>
  <conditionalFormatting sqref="I113:P113">
    <cfRule type="expression" dxfId="1911" priority="112">
      <formula>OR(F112=2,F112=3)</formula>
    </cfRule>
  </conditionalFormatting>
  <conditionalFormatting sqref="Z115:AM115">
    <cfRule type="expression" dxfId="1910" priority="111">
      <formula>AND(Z115="",BA114=1)</formula>
    </cfRule>
  </conditionalFormatting>
  <conditionalFormatting sqref="J114:M114">
    <cfRule type="expression" dxfId="1909" priority="110">
      <formula>OR(F114=2,F114=3)</formula>
    </cfRule>
  </conditionalFormatting>
  <conditionalFormatting sqref="I115:P115">
    <cfRule type="expression" dxfId="1908" priority="109">
      <formula>OR(F114=2,F114=3)</formula>
    </cfRule>
  </conditionalFormatting>
  <conditionalFormatting sqref="Z117:AM117">
    <cfRule type="expression" dxfId="1907" priority="108">
      <formula>AND(Z117="",BA116=1)</formula>
    </cfRule>
  </conditionalFormatting>
  <conditionalFormatting sqref="J116:M116">
    <cfRule type="expression" dxfId="1906" priority="107">
      <formula>OR(F116=2,F116=3)</formula>
    </cfRule>
  </conditionalFormatting>
  <conditionalFormatting sqref="I117:P117">
    <cfRule type="expression" dxfId="1905" priority="106">
      <formula>OR(F116=2,F116=3)</formula>
    </cfRule>
  </conditionalFormatting>
  <conditionalFormatting sqref="Z119:AM119">
    <cfRule type="expression" dxfId="1904" priority="105">
      <formula>AND(Z119="",BA118=1)</formula>
    </cfRule>
  </conditionalFormatting>
  <conditionalFormatting sqref="J118:M118">
    <cfRule type="expression" dxfId="1903" priority="104">
      <formula>OR(F118=2,F118=3)</formula>
    </cfRule>
  </conditionalFormatting>
  <conditionalFormatting sqref="I119:P119">
    <cfRule type="expression" dxfId="1902" priority="103">
      <formula>OR(F118=2,F118=3)</formula>
    </cfRule>
  </conditionalFormatting>
  <conditionalFormatting sqref="Z121:AM121">
    <cfRule type="expression" dxfId="1901" priority="102">
      <formula>AND(Z121="",BA120=1)</formula>
    </cfRule>
  </conditionalFormatting>
  <conditionalFormatting sqref="J120:M120">
    <cfRule type="expression" dxfId="1900" priority="101">
      <formula>OR(F120=2,F120=3)</formula>
    </cfRule>
  </conditionalFormatting>
  <conditionalFormatting sqref="I121:P121">
    <cfRule type="expression" dxfId="1899" priority="100">
      <formula>OR(F120=2,F120=3)</formula>
    </cfRule>
  </conditionalFormatting>
  <conditionalFormatting sqref="Z123:AM123">
    <cfRule type="expression" dxfId="1898" priority="99">
      <formula>AND(Z123="",BA122=1)</formula>
    </cfRule>
  </conditionalFormatting>
  <conditionalFormatting sqref="J122:M122">
    <cfRule type="expression" dxfId="1897" priority="98">
      <formula>OR(F122=2,F122=3)</formula>
    </cfRule>
  </conditionalFormatting>
  <conditionalFormatting sqref="I123:P123">
    <cfRule type="expression" dxfId="1896" priority="97">
      <formula>OR(F122=2,F122=3)</formula>
    </cfRule>
  </conditionalFormatting>
  <conditionalFormatting sqref="Z125:AM125">
    <cfRule type="expression" dxfId="1895" priority="96">
      <formula>AND(Z125="",BA124=1)</formula>
    </cfRule>
  </conditionalFormatting>
  <conditionalFormatting sqref="J124:M124">
    <cfRule type="expression" dxfId="1894" priority="95">
      <formula>OR(F124=2,F124=3)</formula>
    </cfRule>
  </conditionalFormatting>
  <conditionalFormatting sqref="I125:P125">
    <cfRule type="expression" dxfId="1893" priority="94">
      <formula>OR(F124=2,F124=3)</formula>
    </cfRule>
  </conditionalFormatting>
  <conditionalFormatting sqref="Z127:AM127">
    <cfRule type="expression" dxfId="1892" priority="93">
      <formula>AND(Z127="",BA126=1)</formula>
    </cfRule>
  </conditionalFormatting>
  <conditionalFormatting sqref="J126:M126">
    <cfRule type="expression" dxfId="1891" priority="92">
      <formula>OR(F126=2,F126=3)</formula>
    </cfRule>
  </conditionalFormatting>
  <conditionalFormatting sqref="I127:P127">
    <cfRule type="expression" dxfId="1890" priority="91">
      <formula>OR(F126=2,F126=3)</formula>
    </cfRule>
  </conditionalFormatting>
  <conditionalFormatting sqref="Z142:AM142">
    <cfRule type="expression" dxfId="1889" priority="90">
      <formula>AND(Z142="",BA141=1)</formula>
    </cfRule>
  </conditionalFormatting>
  <conditionalFormatting sqref="J141:M141">
    <cfRule type="expression" dxfId="1888" priority="89">
      <formula>OR(F141=2,F141=3)</formula>
    </cfRule>
  </conditionalFormatting>
  <conditionalFormatting sqref="I142:P142">
    <cfRule type="expression" dxfId="1887" priority="88">
      <formula>OR(F141=2,F141=3)</formula>
    </cfRule>
  </conditionalFormatting>
  <conditionalFormatting sqref="Z144:AM144">
    <cfRule type="expression" dxfId="1886" priority="87">
      <formula>AND(Z144="",BA143=1)</formula>
    </cfRule>
  </conditionalFormatting>
  <conditionalFormatting sqref="J143:M143">
    <cfRule type="expression" dxfId="1885" priority="86">
      <formula>OR(F143=2,F143=3)</formula>
    </cfRule>
  </conditionalFormatting>
  <conditionalFormatting sqref="I144:P144">
    <cfRule type="expression" dxfId="1884" priority="85">
      <formula>OR(F143=2,F143=3)</formula>
    </cfRule>
  </conditionalFormatting>
  <conditionalFormatting sqref="Z146:AM146">
    <cfRule type="expression" dxfId="1883" priority="84">
      <formula>AND(Z146="",BA145=1)</formula>
    </cfRule>
  </conditionalFormatting>
  <conditionalFormatting sqref="J145:M145">
    <cfRule type="expression" dxfId="1882" priority="83">
      <formula>OR(F145=2,F145=3)</formula>
    </cfRule>
  </conditionalFormatting>
  <conditionalFormatting sqref="I146:P146">
    <cfRule type="expression" dxfId="1881" priority="82">
      <formula>OR(F145=2,F145=3)</formula>
    </cfRule>
  </conditionalFormatting>
  <conditionalFormatting sqref="Z148:AM148">
    <cfRule type="expression" dxfId="1880" priority="81">
      <formula>AND(Z148="",BA147=1)</formula>
    </cfRule>
  </conditionalFormatting>
  <conditionalFormatting sqref="J147:M147">
    <cfRule type="expression" dxfId="1879" priority="80">
      <formula>OR(F147=2,F147=3)</formula>
    </cfRule>
  </conditionalFormatting>
  <conditionalFormatting sqref="I148:P148">
    <cfRule type="expression" dxfId="1878" priority="79">
      <formula>OR(F147=2,F147=3)</formula>
    </cfRule>
  </conditionalFormatting>
  <conditionalFormatting sqref="Z150:AM150">
    <cfRule type="expression" dxfId="1877" priority="78">
      <formula>AND(Z150="",BA149=1)</formula>
    </cfRule>
  </conditionalFormatting>
  <conditionalFormatting sqref="J149:M149">
    <cfRule type="expression" dxfId="1876" priority="77">
      <formula>OR(F149=2,F149=3)</formula>
    </cfRule>
  </conditionalFormatting>
  <conditionalFormatting sqref="I150:P150">
    <cfRule type="expression" dxfId="1875" priority="76">
      <formula>OR(F149=2,F149=3)</formula>
    </cfRule>
  </conditionalFormatting>
  <conditionalFormatting sqref="Z152:AM152">
    <cfRule type="expression" dxfId="1874" priority="75">
      <formula>AND(Z152="",BA151=1)</formula>
    </cfRule>
  </conditionalFormatting>
  <conditionalFormatting sqref="J151:M151">
    <cfRule type="expression" dxfId="1873" priority="74">
      <formula>OR(F151=2,F151=3)</formula>
    </cfRule>
  </conditionalFormatting>
  <conditionalFormatting sqref="I152:P152">
    <cfRule type="expression" dxfId="1872" priority="73">
      <formula>OR(F151=2,F151=3)</formula>
    </cfRule>
  </conditionalFormatting>
  <conditionalFormatting sqref="Z154:AM154">
    <cfRule type="expression" dxfId="1871" priority="72">
      <formula>AND(Z154="",BA153=1)</formula>
    </cfRule>
  </conditionalFormatting>
  <conditionalFormatting sqref="J153:M153">
    <cfRule type="expression" dxfId="1870" priority="71">
      <formula>OR(F153=2,F153=3)</formula>
    </cfRule>
  </conditionalFormatting>
  <conditionalFormatting sqref="I154:P154">
    <cfRule type="expression" dxfId="1869" priority="70">
      <formula>OR(F153=2,F153=3)</formula>
    </cfRule>
  </conditionalFormatting>
  <conditionalFormatting sqref="Z156:AM156">
    <cfRule type="expression" dxfId="1868" priority="69">
      <formula>AND(Z156="",BA155=1)</formula>
    </cfRule>
  </conditionalFormatting>
  <conditionalFormatting sqref="J155:M155">
    <cfRule type="expression" dxfId="1867" priority="68">
      <formula>OR(F155=2,F155=3)</formula>
    </cfRule>
  </conditionalFormatting>
  <conditionalFormatting sqref="I156:P156">
    <cfRule type="expression" dxfId="1866" priority="67">
      <formula>OR(F155=2,F155=3)</formula>
    </cfRule>
  </conditionalFormatting>
  <conditionalFormatting sqref="Z158:AM158">
    <cfRule type="expression" dxfId="1865" priority="66">
      <formula>AND(Z158="",BA157=1)</formula>
    </cfRule>
  </conditionalFormatting>
  <conditionalFormatting sqref="J157:M157">
    <cfRule type="expression" dxfId="1864" priority="65">
      <formula>OR(F157=2,F157=3)</formula>
    </cfRule>
  </conditionalFormatting>
  <conditionalFormatting sqref="I158:P158">
    <cfRule type="expression" dxfId="1863" priority="64">
      <formula>OR(F157=2,F157=3)</formula>
    </cfRule>
  </conditionalFormatting>
  <conditionalFormatting sqref="Z160:AM160">
    <cfRule type="expression" dxfId="1862" priority="63">
      <formula>AND(Z160="",BA159=1)</formula>
    </cfRule>
  </conditionalFormatting>
  <conditionalFormatting sqref="J159:M159">
    <cfRule type="expression" dxfId="1861" priority="62">
      <formula>OR(F159=2,F159=3)</formula>
    </cfRule>
  </conditionalFormatting>
  <conditionalFormatting sqref="I160:P160">
    <cfRule type="expression" dxfId="1860" priority="61">
      <formula>OR(F159=2,F159=3)</formula>
    </cfRule>
  </conditionalFormatting>
  <conditionalFormatting sqref="Z162:AM162">
    <cfRule type="expression" dxfId="1859" priority="60">
      <formula>AND(Z162="",BA161=1)</formula>
    </cfRule>
  </conditionalFormatting>
  <conditionalFormatting sqref="J161:M161">
    <cfRule type="expression" dxfId="1858" priority="59">
      <formula>OR(F161=2,F161=3)</formula>
    </cfRule>
  </conditionalFormatting>
  <conditionalFormatting sqref="I162:P162">
    <cfRule type="expression" dxfId="1857" priority="58">
      <formula>OR(F161=2,F161=3)</formula>
    </cfRule>
  </conditionalFormatting>
  <conditionalFormatting sqref="Z164:AM164">
    <cfRule type="expression" dxfId="1856" priority="57">
      <formula>AND(Z164="",BA163=1)</formula>
    </cfRule>
  </conditionalFormatting>
  <conditionalFormatting sqref="J163:M163">
    <cfRule type="expression" dxfId="1855" priority="56">
      <formula>OR(F163=2,F163=3)</formula>
    </cfRule>
  </conditionalFormatting>
  <conditionalFormatting sqref="I164:P164">
    <cfRule type="expression" dxfId="1854" priority="55">
      <formula>OR(F163=2,F163=3)</formula>
    </cfRule>
  </conditionalFormatting>
  <conditionalFormatting sqref="Z166:AM166">
    <cfRule type="expression" dxfId="1853" priority="54">
      <formula>AND(Z166="",BA165=1)</formula>
    </cfRule>
  </conditionalFormatting>
  <conditionalFormatting sqref="J165:M165">
    <cfRule type="expression" dxfId="1852" priority="53">
      <formula>OR(F165=2,F165=3)</formula>
    </cfRule>
  </conditionalFormatting>
  <conditionalFormatting sqref="I166:P166">
    <cfRule type="expression" dxfId="1851" priority="52">
      <formula>OR(F165=2,F165=3)</formula>
    </cfRule>
  </conditionalFormatting>
  <conditionalFormatting sqref="Z168:AM168">
    <cfRule type="expression" dxfId="1850" priority="51">
      <formula>AND(Z168="",BA167=1)</formula>
    </cfRule>
  </conditionalFormatting>
  <conditionalFormatting sqref="J167:M167">
    <cfRule type="expression" dxfId="1849" priority="50">
      <formula>OR(F167=2,F167=3)</formula>
    </cfRule>
  </conditionalFormatting>
  <conditionalFormatting sqref="I168:P168">
    <cfRule type="expression" dxfId="1848" priority="49">
      <formula>OR(F167=2,F167=3)</formula>
    </cfRule>
  </conditionalFormatting>
  <conditionalFormatting sqref="Z170:AM170">
    <cfRule type="expression" dxfId="1847" priority="48">
      <formula>AND(Z170="",BA169=1)</formula>
    </cfRule>
  </conditionalFormatting>
  <conditionalFormatting sqref="J169:M169">
    <cfRule type="expression" dxfId="1846" priority="47">
      <formula>OR(F169=2,F169=3)</formula>
    </cfRule>
  </conditionalFormatting>
  <conditionalFormatting sqref="I170:P170">
    <cfRule type="expression" dxfId="1845" priority="46">
      <formula>OR(F169=2,F169=3)</formula>
    </cfRule>
  </conditionalFormatting>
  <conditionalFormatting sqref="Z56:AM56">
    <cfRule type="expression" dxfId="1844" priority="45">
      <formula>AND(Z56="",BA55=1)</formula>
    </cfRule>
  </conditionalFormatting>
  <conditionalFormatting sqref="J55:M55">
    <cfRule type="expression" dxfId="1843" priority="44">
      <formula>OR(F55=2,F55=3)</formula>
    </cfRule>
  </conditionalFormatting>
  <conditionalFormatting sqref="I56:P56">
    <cfRule type="expression" dxfId="1842" priority="43">
      <formula>OR(F55=2,F55=3)</formula>
    </cfRule>
  </conditionalFormatting>
  <conditionalFormatting sqref="Z58:AM58">
    <cfRule type="expression" dxfId="1841" priority="42">
      <formula>AND(Z58="",BA57=1)</formula>
    </cfRule>
  </conditionalFormatting>
  <conditionalFormatting sqref="J57:M57">
    <cfRule type="expression" dxfId="1840" priority="41">
      <formula>OR(F57=2,F57=3)</formula>
    </cfRule>
  </conditionalFormatting>
  <conditionalFormatting sqref="I58:P58">
    <cfRule type="expression" dxfId="1839" priority="40">
      <formula>OR(F57=2,F57=3)</formula>
    </cfRule>
  </conditionalFormatting>
  <conditionalFormatting sqref="Z60:AM60">
    <cfRule type="expression" dxfId="1838" priority="39">
      <formula>AND(Z60="",BA59=1)</formula>
    </cfRule>
  </conditionalFormatting>
  <conditionalFormatting sqref="J59:M59">
    <cfRule type="expression" dxfId="1837" priority="38">
      <formula>OR(F59=2,F59=3)</formula>
    </cfRule>
  </conditionalFormatting>
  <conditionalFormatting sqref="I60:P60">
    <cfRule type="expression" dxfId="1836" priority="37">
      <formula>OR(F59=2,F59=3)</formula>
    </cfRule>
  </conditionalFormatting>
  <conditionalFormatting sqref="Z62:AM62">
    <cfRule type="expression" dxfId="1835" priority="36">
      <formula>AND(Z62="",BA61=1)</formula>
    </cfRule>
  </conditionalFormatting>
  <conditionalFormatting sqref="J61:M61">
    <cfRule type="expression" dxfId="1834" priority="35">
      <formula>OR(F61=2,F61=3)</formula>
    </cfRule>
  </conditionalFormatting>
  <conditionalFormatting sqref="I62:P62">
    <cfRule type="expression" dxfId="1833" priority="34">
      <formula>OR(F61=2,F61=3)</formula>
    </cfRule>
  </conditionalFormatting>
  <conditionalFormatting sqref="Z64:AM64">
    <cfRule type="expression" dxfId="1832" priority="33">
      <formula>AND(Z64="",BA63=1)</formula>
    </cfRule>
  </conditionalFormatting>
  <conditionalFormatting sqref="J63:M63">
    <cfRule type="expression" dxfId="1831" priority="32">
      <formula>OR(F63=2,F63=3)</formula>
    </cfRule>
  </conditionalFormatting>
  <conditionalFormatting sqref="I64:P64">
    <cfRule type="expression" dxfId="1830" priority="31">
      <formula>OR(F63=2,F63=3)</formula>
    </cfRule>
  </conditionalFormatting>
  <conditionalFormatting sqref="Z66:AM66">
    <cfRule type="expression" dxfId="1829" priority="30">
      <formula>AND(Z66="",BA65=1)</formula>
    </cfRule>
  </conditionalFormatting>
  <conditionalFormatting sqref="J65:M65">
    <cfRule type="expression" dxfId="1828" priority="29">
      <formula>OR(F65=2,F65=3)</formula>
    </cfRule>
  </conditionalFormatting>
  <conditionalFormatting sqref="I66:P66">
    <cfRule type="expression" dxfId="1827" priority="28">
      <formula>OR(F65=2,F65=3)</formula>
    </cfRule>
  </conditionalFormatting>
  <conditionalFormatting sqref="Z68:AM68">
    <cfRule type="expression" dxfId="1826" priority="27">
      <formula>AND(Z68="",BA67=1)</formula>
    </cfRule>
  </conditionalFormatting>
  <conditionalFormatting sqref="J67:M67">
    <cfRule type="expression" dxfId="1825" priority="26">
      <formula>OR(F67=2,F67=3)</formula>
    </cfRule>
  </conditionalFormatting>
  <conditionalFormatting sqref="I68:P68">
    <cfRule type="expression" dxfId="1824" priority="25">
      <formula>OR(F67=2,F67=3)</formula>
    </cfRule>
  </conditionalFormatting>
  <conditionalFormatting sqref="Z70:AM70">
    <cfRule type="expression" dxfId="1823" priority="24">
      <formula>AND(Z70="",BA69=1)</formula>
    </cfRule>
  </conditionalFormatting>
  <conditionalFormatting sqref="J69:M69">
    <cfRule type="expression" dxfId="1822" priority="23">
      <formula>OR(F69=2,F69=3)</formula>
    </cfRule>
  </conditionalFormatting>
  <conditionalFormatting sqref="I70:P70">
    <cfRule type="expression" dxfId="1821" priority="22">
      <formula>OR(F69=2,F69=3)</formula>
    </cfRule>
  </conditionalFormatting>
  <conditionalFormatting sqref="Z72:AM72">
    <cfRule type="expression" dxfId="1820" priority="21">
      <formula>AND(Z72="",BA71=1)</formula>
    </cfRule>
  </conditionalFormatting>
  <conditionalFormatting sqref="J71:M71">
    <cfRule type="expression" dxfId="1819" priority="20">
      <formula>OR(F71=2,F71=3)</formula>
    </cfRule>
  </conditionalFormatting>
  <conditionalFormatting sqref="I72:P72">
    <cfRule type="expression" dxfId="1818" priority="19">
      <formula>OR(F71=2,F71=3)</formula>
    </cfRule>
  </conditionalFormatting>
  <conditionalFormatting sqref="Z74:AM74">
    <cfRule type="expression" dxfId="1817" priority="18">
      <formula>AND(Z74="",BA73=1)</formula>
    </cfRule>
  </conditionalFormatting>
  <conditionalFormatting sqref="J73:M73">
    <cfRule type="expression" dxfId="1816" priority="17">
      <formula>OR(F73=2,F73=3)</formula>
    </cfRule>
  </conditionalFormatting>
  <conditionalFormatting sqref="I74:P74">
    <cfRule type="expression" dxfId="1815" priority="16">
      <formula>OR(F73=2,F73=3)</formula>
    </cfRule>
  </conditionalFormatting>
  <conditionalFormatting sqref="Z76:AM76">
    <cfRule type="expression" dxfId="1814" priority="15">
      <formula>AND(Z76="",BA75=1)</formula>
    </cfRule>
  </conditionalFormatting>
  <conditionalFormatting sqref="J75:M75">
    <cfRule type="expression" dxfId="1813" priority="14">
      <formula>OR(F75=2,F75=3)</formula>
    </cfRule>
  </conditionalFormatting>
  <conditionalFormatting sqref="I76:P76">
    <cfRule type="expression" dxfId="1812" priority="13">
      <formula>OR(F75=2,F75=3)</formula>
    </cfRule>
  </conditionalFormatting>
  <conditionalFormatting sqref="Z78:AM78">
    <cfRule type="expression" dxfId="1811" priority="12">
      <formula>AND(Z78="",BA77=1)</formula>
    </cfRule>
  </conditionalFormatting>
  <conditionalFormatting sqref="J77:M77">
    <cfRule type="expression" dxfId="1810" priority="11">
      <formula>OR(F77=2,F77=3)</formula>
    </cfRule>
  </conditionalFormatting>
  <conditionalFormatting sqref="I78:P78">
    <cfRule type="expression" dxfId="1809" priority="10">
      <formula>OR(F77=2,F77=3)</formula>
    </cfRule>
  </conditionalFormatting>
  <conditionalFormatting sqref="Z80:AM80">
    <cfRule type="expression" dxfId="1808" priority="9">
      <formula>AND(Z80="",BA79=1)</formula>
    </cfRule>
  </conditionalFormatting>
  <conditionalFormatting sqref="J79:M79">
    <cfRule type="expression" dxfId="1807" priority="8">
      <formula>OR(F79=2,F79=3)</formula>
    </cfRule>
  </conditionalFormatting>
  <conditionalFormatting sqref="I80:P80">
    <cfRule type="expression" dxfId="1806" priority="7">
      <formula>OR(F79=2,F79=3)</formula>
    </cfRule>
  </conditionalFormatting>
  <conditionalFormatting sqref="Z82:AM82">
    <cfRule type="expression" dxfId="1805" priority="6">
      <formula>AND(Z82="",BA81=1)</formula>
    </cfRule>
  </conditionalFormatting>
  <conditionalFormatting sqref="J81:M81">
    <cfRule type="expression" dxfId="1804" priority="5">
      <formula>OR(F81=2,F81=3)</formula>
    </cfRule>
  </conditionalFormatting>
  <conditionalFormatting sqref="I82:P82">
    <cfRule type="expression" dxfId="1803" priority="4">
      <formula>OR(F81=2,F81=3)</formula>
    </cfRule>
  </conditionalFormatting>
  <conditionalFormatting sqref="Z84:AM84">
    <cfRule type="expression" dxfId="1802" priority="3">
      <formula>AND(Z84="",BA83=1)</formula>
    </cfRule>
  </conditionalFormatting>
  <conditionalFormatting sqref="J83:M83">
    <cfRule type="expression" dxfId="1801" priority="2">
      <formula>OR(F83=2,F83=3)</formula>
    </cfRule>
  </conditionalFormatting>
  <conditionalFormatting sqref="I84:P84">
    <cfRule type="expression" dxfId="18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7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7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7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7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700-000004000000}">
      <formula1>"1,2,3"</formula1>
    </dataValidation>
    <dataValidation type="whole" imeMode="off" allowBlank="1" showInputMessage="1" showErrorMessage="1" error="1~31までの数字をご入力ください。" sqref="B141:C170 B12:C41 B184:C213 B98:C127 B55:C84" xr:uid="{00000000-0002-0000-07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7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7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7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7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7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419" t="str">
        <f>IF(利用者情報!$G$3="","",TEXT(利用者情報!$AE$3,"ggge"))</f>
        <v/>
      </c>
      <c r="C2" s="419"/>
      <c r="D2" s="419"/>
      <c r="E2" s="419"/>
      <c r="F2" s="419"/>
      <c r="G2" s="80" t="s">
        <v>65</v>
      </c>
      <c r="H2" s="419" t="str">
        <f>IF(利用者情報!$J$3="","",利用者情報!$J$3)</f>
        <v/>
      </c>
      <c r="I2" s="419"/>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3</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391" t="s">
        <v>1</v>
      </c>
      <c r="C3" s="404"/>
      <c r="D3" s="404"/>
      <c r="E3" s="404"/>
      <c r="F3" s="424" t="str">
        <f ca="1">IFERROR(IF($AY$2=1,INDEX(利用者情報!C:C,MATCH($AV$2,利用者情報!A:A,0)),"")&amp;"","")</f>
        <v/>
      </c>
      <c r="G3" s="425"/>
      <c r="H3" s="425"/>
      <c r="I3" s="425"/>
      <c r="J3" s="425"/>
      <c r="K3" s="425"/>
      <c r="L3" s="425"/>
      <c r="M3" s="425"/>
      <c r="N3" s="425"/>
      <c r="O3" s="426"/>
      <c r="P3" s="415" t="s">
        <v>2</v>
      </c>
      <c r="Q3" s="392"/>
      <c r="R3" s="392"/>
      <c r="S3" s="392"/>
      <c r="T3" s="393"/>
      <c r="U3" s="430" t="str">
        <f ca="1">AV8</f>
        <v/>
      </c>
      <c r="V3" s="431"/>
      <c r="W3" s="431"/>
      <c r="X3" s="431"/>
      <c r="Y3" s="431"/>
      <c r="Z3" s="431"/>
      <c r="AA3" s="431"/>
      <c r="AB3" s="432"/>
      <c r="AC3" s="415" t="s">
        <v>3</v>
      </c>
      <c r="AD3" s="393"/>
      <c r="AE3" s="416" t="str">
        <f ca="1">IFERROR(IF($AY$2=1,INDEX(利用者情報!N:N,MATCH($AV$2,利用者情報!A:A,0)),""),"")</f>
        <v/>
      </c>
      <c r="AF3" s="417"/>
      <c r="AG3" s="86"/>
      <c r="AH3" s="409" t="s">
        <v>4</v>
      </c>
      <c r="AI3" s="410"/>
      <c r="AJ3" s="410"/>
      <c r="AK3" s="410"/>
      <c r="AL3" s="410"/>
      <c r="AM3" s="410"/>
      <c r="AN3" s="410"/>
      <c r="AO3" s="410"/>
      <c r="AP3" s="410"/>
      <c r="AQ3" s="410"/>
      <c r="AR3" s="410"/>
      <c r="AS3" s="411"/>
    </row>
    <row r="4" spans="1:55" ht="18" customHeight="1">
      <c r="A4" s="85"/>
      <c r="B4" s="406"/>
      <c r="C4" s="407"/>
      <c r="D4" s="407"/>
      <c r="E4" s="407"/>
      <c r="F4" s="427"/>
      <c r="G4" s="428"/>
      <c r="H4" s="428"/>
      <c r="I4" s="428"/>
      <c r="J4" s="428"/>
      <c r="K4" s="428"/>
      <c r="L4" s="428"/>
      <c r="M4" s="428"/>
      <c r="N4" s="428"/>
      <c r="O4" s="429"/>
      <c r="P4" s="394" t="s">
        <v>5</v>
      </c>
      <c r="Q4" s="395"/>
      <c r="R4" s="395"/>
      <c r="S4" s="395"/>
      <c r="T4" s="396"/>
      <c r="U4" s="399" t="str">
        <f ca="1">IF(AY8=0,"",IF(AY8="","","("&amp;AY8&amp;")"))</f>
        <v/>
      </c>
      <c r="V4" s="400"/>
      <c r="W4" s="400"/>
      <c r="X4" s="400"/>
      <c r="Y4" s="400"/>
      <c r="Z4" s="400"/>
      <c r="AA4" s="400"/>
      <c r="AB4" s="420"/>
      <c r="AC4" s="394"/>
      <c r="AD4" s="396"/>
      <c r="AE4" s="418"/>
      <c r="AF4" s="419"/>
      <c r="AG4" s="89" t="s">
        <v>6</v>
      </c>
      <c r="AH4" s="421" t="str">
        <f>IF(事業所情報!$B$5="","",事業所情報!$B$5)</f>
        <v/>
      </c>
      <c r="AI4" s="422"/>
      <c r="AJ4" s="422"/>
      <c r="AK4" s="422"/>
      <c r="AL4" s="422"/>
      <c r="AM4" s="422"/>
      <c r="AN4" s="422"/>
      <c r="AO4" s="422"/>
      <c r="AP4" s="422"/>
      <c r="AQ4" s="422"/>
      <c r="AR4" s="422"/>
      <c r="AS4" s="423"/>
      <c r="AV4" s="390" t="s">
        <v>124</v>
      </c>
      <c r="AW4" s="390"/>
      <c r="AX4" s="390"/>
      <c r="AY4" s="390" t="s">
        <v>125</v>
      </c>
      <c r="AZ4" s="390"/>
      <c r="BA4" s="390"/>
      <c r="BB4" s="125" t="s">
        <v>83</v>
      </c>
      <c r="BC4" s="126" t="s">
        <v>82</v>
      </c>
    </row>
    <row r="5" spans="1:55" ht="18" customHeight="1">
      <c r="A5" s="85"/>
      <c r="B5" s="391" t="s">
        <v>7</v>
      </c>
      <c r="C5" s="392"/>
      <c r="D5" s="392"/>
      <c r="E5" s="393"/>
      <c r="F5" s="397" t="str">
        <f ca="1">IFERROR(IF($AY$2=1,IF(INDEX(利用者情報!S:S,MATCH($AV$2,利用者情報!A:A,0))="","",INDEX(利用者情報!S:S,MATCH($AV$2,利用者情報!A:A,0))),""),"")</f>
        <v/>
      </c>
      <c r="G5" s="398"/>
      <c r="H5" s="398"/>
      <c r="I5" s="92"/>
      <c r="J5" s="92"/>
      <c r="K5" s="92"/>
      <c r="L5" s="401" t="str">
        <f ca="1">IF($AV$5="個別支援型（身介有）","☑身介有","□身介有")</f>
        <v>□身介有</v>
      </c>
      <c r="M5" s="402"/>
      <c r="N5" s="402"/>
      <c r="O5" s="402"/>
      <c r="P5" s="402"/>
      <c r="Q5" s="402" t="str">
        <f ca="1">IF($AV$5="施設等利用型","☑施設等利用型","□施設等利用型")</f>
        <v>□施設等利用型</v>
      </c>
      <c r="R5" s="402"/>
      <c r="S5" s="402"/>
      <c r="T5" s="402"/>
      <c r="U5" s="402"/>
      <c r="V5" s="402"/>
      <c r="W5" s="403"/>
      <c r="X5" s="391" t="s">
        <v>8</v>
      </c>
      <c r="Y5" s="404"/>
      <c r="Z5" s="404"/>
      <c r="AA5" s="405"/>
      <c r="AB5" s="398" t="str">
        <f ca="1">IFERROR(IF($AY$2=1,IF(INDEX(利用者情報!Z:Z,MATCH($AV$2,利用者情報!A:A,0))="","",INDEX(利用者情報!Z:Z,MATCH($AV$2,利用者情報!A:A,0))),""),"")</f>
        <v/>
      </c>
      <c r="AC5" s="398"/>
      <c r="AD5" s="398"/>
      <c r="AE5" s="92"/>
      <c r="AF5" s="92"/>
      <c r="AG5" s="92"/>
      <c r="AH5" s="409" t="s">
        <v>9</v>
      </c>
      <c r="AI5" s="410"/>
      <c r="AJ5" s="410"/>
      <c r="AK5" s="410"/>
      <c r="AL5" s="410"/>
      <c r="AM5" s="410"/>
      <c r="AN5" s="410"/>
      <c r="AO5" s="410"/>
      <c r="AP5" s="410"/>
      <c r="AQ5" s="410"/>
      <c r="AR5" s="410"/>
      <c r="AS5" s="411"/>
      <c r="AV5" s="412" t="str">
        <f ca="1">IFERROR(IF($AY$2=1,INDEX(利用者情報!O:O,MATCH($AV$2,利用者情報!A:A,0)),"")&amp;"","")</f>
        <v/>
      </c>
      <c r="AW5" s="413"/>
      <c r="AX5" s="414"/>
      <c r="AY5" s="449" t="str">
        <f ca="1">IFERROR(IF($AY$2=1,INDEX(利用者情報!W:W,MATCH($AV$2,利用者情報!A:A,0)),"")&amp;"","")</f>
        <v/>
      </c>
      <c r="AZ5" s="450"/>
      <c r="BA5" s="451"/>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394"/>
      <c r="C6" s="395"/>
      <c r="D6" s="395"/>
      <c r="E6" s="396"/>
      <c r="F6" s="399"/>
      <c r="G6" s="400"/>
      <c r="H6" s="400"/>
      <c r="I6" s="395" t="s">
        <v>10</v>
      </c>
      <c r="J6" s="395"/>
      <c r="K6" s="396"/>
      <c r="L6" s="452" t="str">
        <f ca="1">IF($AV$5="個別支援型（身介無）","☑身介無","□身介無")</f>
        <v>□身介無</v>
      </c>
      <c r="M6" s="453"/>
      <c r="N6" s="453"/>
      <c r="O6" s="453"/>
      <c r="P6" s="453"/>
      <c r="Q6" s="453" t="str">
        <f ca="1">IF($AV$5="大学修学支援型","☑大学修学支援型","□大学修学支援型")</f>
        <v>□大学修学支援型</v>
      </c>
      <c r="R6" s="453"/>
      <c r="S6" s="453"/>
      <c r="T6" s="453"/>
      <c r="U6" s="453"/>
      <c r="V6" s="453"/>
      <c r="W6" s="454"/>
      <c r="X6" s="406"/>
      <c r="Y6" s="407"/>
      <c r="Z6" s="407"/>
      <c r="AA6" s="408"/>
      <c r="AB6" s="400"/>
      <c r="AC6" s="400"/>
      <c r="AD6" s="400"/>
      <c r="AE6" s="395" t="s">
        <v>10</v>
      </c>
      <c r="AF6" s="395"/>
      <c r="AG6" s="396"/>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58" t="s">
        <v>11</v>
      </c>
      <c r="C7" s="459"/>
      <c r="D7" s="459"/>
      <c r="E7" s="459"/>
      <c r="F7" s="459"/>
      <c r="G7" s="459"/>
      <c r="H7" s="459"/>
      <c r="I7" s="459"/>
      <c r="J7" s="459"/>
      <c r="K7" s="460" t="str">
        <f ca="1">IFERROR(IF($AY$2=1,IF(INDEX(利用者情報!U:U,MATCH($AV$2,利用者情報!A:A,0))="10%",37200,IF(INDEX(利用者情報!U:U,MATCH($AV$2,利用者情報!A:A,0))="0%",0,IF(INDEX(利用者情報!U:U,MATCH($AV$2,利用者情報!A:A,0))="0円",0,""))),""),"")</f>
        <v/>
      </c>
      <c r="L7" s="460"/>
      <c r="M7" s="460"/>
      <c r="N7" s="460"/>
      <c r="O7" s="460"/>
      <c r="P7" s="460"/>
      <c r="Q7" s="94" t="s">
        <v>12</v>
      </c>
      <c r="R7" s="409" t="str">
        <f ca="1">IF($AY$5="課税世帯","☑課税世帯","□課税世帯")</f>
        <v>□課税世帯</v>
      </c>
      <c r="S7" s="410"/>
      <c r="T7" s="410"/>
      <c r="U7" s="410"/>
      <c r="V7" s="410"/>
      <c r="W7" s="410" t="str">
        <f ca="1">IF($AY$5="非課税世帯","☑非課税世帯","□非課税世帯")</f>
        <v>□非課税世帯</v>
      </c>
      <c r="X7" s="410"/>
      <c r="Y7" s="410"/>
      <c r="Z7" s="410"/>
      <c r="AA7" s="410"/>
      <c r="AB7" s="410" t="str">
        <f ca="1">IF($AY$5="生活保護世帯","☑生活保護世帯","□生活保護世帯")</f>
        <v>□生活保護世帯</v>
      </c>
      <c r="AC7" s="410"/>
      <c r="AD7" s="410"/>
      <c r="AE7" s="410"/>
      <c r="AF7" s="410"/>
      <c r="AG7" s="411"/>
      <c r="AH7" s="406"/>
      <c r="AI7" s="407"/>
      <c r="AJ7" s="407"/>
      <c r="AK7" s="407"/>
      <c r="AL7" s="407"/>
      <c r="AM7" s="407"/>
      <c r="AN7" s="407"/>
      <c r="AO7" s="407"/>
      <c r="AP7" s="407"/>
      <c r="AQ7" s="407"/>
      <c r="AR7" s="407"/>
      <c r="AS7" s="408"/>
      <c r="AV7" s="390" t="s">
        <v>51</v>
      </c>
      <c r="AW7" s="390"/>
      <c r="AX7" s="390"/>
      <c r="AY7" s="433" t="s">
        <v>52</v>
      </c>
      <c r="AZ7" s="433"/>
      <c r="BA7" s="433"/>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34" t="str">
        <f ca="1">IFERROR(IF($AY$2=1,INDEX(利用者情報!F:F,MATCH($AV$2,利用者情報!A:A,0)),"")&amp;"","")</f>
        <v/>
      </c>
      <c r="AW8" s="434"/>
      <c r="AX8" s="434"/>
      <c r="AY8" s="433" t="str">
        <f ca="1">IFERROR(IF($AY$2=1,INDEX(利用者情報!I:I,MATCH($AV$2,利用者情報!A:A,0)),"")&amp;"","")</f>
        <v/>
      </c>
      <c r="AZ8" s="433"/>
      <c r="BA8" s="433"/>
      <c r="BB8" s="76"/>
      <c r="BC8" s="76"/>
    </row>
    <row r="9" spans="1:55" ht="18" customHeight="1">
      <c r="A9" s="85"/>
      <c r="B9" s="435" t="s">
        <v>13</v>
      </c>
      <c r="C9" s="436"/>
      <c r="D9" s="441" t="s">
        <v>14</v>
      </c>
      <c r="E9" s="436"/>
      <c r="F9" s="444" t="s">
        <v>15</v>
      </c>
      <c r="G9" s="441" t="s">
        <v>16</v>
      </c>
      <c r="H9" s="447"/>
      <c r="I9" s="447"/>
      <c r="J9" s="447"/>
      <c r="K9" s="447"/>
      <c r="L9" s="447"/>
      <c r="M9" s="447"/>
      <c r="N9" s="447"/>
      <c r="O9" s="447"/>
      <c r="P9" s="436"/>
      <c r="Q9" s="441" t="s">
        <v>17</v>
      </c>
      <c r="R9" s="447"/>
      <c r="S9" s="447"/>
      <c r="T9" s="447"/>
      <c r="U9" s="447"/>
      <c r="V9" s="447"/>
      <c r="W9" s="447"/>
      <c r="X9" s="447"/>
      <c r="Y9" s="447"/>
      <c r="Z9" s="447"/>
      <c r="AA9" s="447"/>
      <c r="AB9" s="436"/>
      <c r="AC9" s="477" t="s">
        <v>18</v>
      </c>
      <c r="AD9" s="478"/>
      <c r="AE9" s="479"/>
      <c r="AF9" s="477" t="s">
        <v>19</v>
      </c>
      <c r="AG9" s="478"/>
      <c r="AH9" s="478"/>
      <c r="AI9" s="479"/>
      <c r="AJ9" s="477" t="s">
        <v>20</v>
      </c>
      <c r="AK9" s="478"/>
      <c r="AL9" s="478"/>
      <c r="AM9" s="479"/>
      <c r="AN9" s="477" t="s">
        <v>33</v>
      </c>
      <c r="AO9" s="478"/>
      <c r="AP9" s="479"/>
      <c r="AQ9" s="324" t="s">
        <v>337</v>
      </c>
      <c r="AR9" s="325"/>
      <c r="AS9" s="326"/>
    </row>
    <row r="10" spans="1:55" ht="18" customHeight="1">
      <c r="A10" s="85"/>
      <c r="B10" s="437"/>
      <c r="C10" s="438"/>
      <c r="D10" s="442"/>
      <c r="E10" s="438"/>
      <c r="F10" s="445"/>
      <c r="G10" s="442"/>
      <c r="H10" s="448"/>
      <c r="I10" s="448"/>
      <c r="J10" s="448"/>
      <c r="K10" s="448"/>
      <c r="L10" s="448"/>
      <c r="M10" s="448"/>
      <c r="N10" s="448"/>
      <c r="O10" s="448"/>
      <c r="P10" s="438"/>
      <c r="Q10" s="415" t="s">
        <v>21</v>
      </c>
      <c r="R10" s="392"/>
      <c r="S10" s="393"/>
      <c r="T10" s="415" t="s">
        <v>22</v>
      </c>
      <c r="U10" s="392"/>
      <c r="V10" s="393"/>
      <c r="W10" s="415" t="s">
        <v>72</v>
      </c>
      <c r="X10" s="392"/>
      <c r="Y10" s="393"/>
      <c r="Z10" s="415" t="s">
        <v>23</v>
      </c>
      <c r="AA10" s="392"/>
      <c r="AB10" s="393"/>
      <c r="AC10" s="455"/>
      <c r="AD10" s="456"/>
      <c r="AE10" s="457"/>
      <c r="AF10" s="455"/>
      <c r="AG10" s="456"/>
      <c r="AH10" s="456"/>
      <c r="AI10" s="457"/>
      <c r="AJ10" s="455"/>
      <c r="AK10" s="456"/>
      <c r="AL10" s="456"/>
      <c r="AM10" s="457"/>
      <c r="AN10" s="455"/>
      <c r="AO10" s="456"/>
      <c r="AP10" s="457"/>
      <c r="AQ10" s="327"/>
      <c r="AR10" s="328"/>
      <c r="AS10" s="329"/>
    </row>
    <row r="11" spans="1:55" ht="18" customHeight="1" thickBot="1">
      <c r="A11" s="85"/>
      <c r="B11" s="439"/>
      <c r="C11" s="440"/>
      <c r="D11" s="443"/>
      <c r="E11" s="440"/>
      <c r="F11" s="446"/>
      <c r="G11" s="473" t="s">
        <v>24</v>
      </c>
      <c r="H11" s="474"/>
      <c r="I11" s="474"/>
      <c r="J11" s="474" t="s">
        <v>25</v>
      </c>
      <c r="K11" s="474"/>
      <c r="L11" s="474"/>
      <c r="M11" s="474"/>
      <c r="N11" s="474" t="s">
        <v>26</v>
      </c>
      <c r="O11" s="474"/>
      <c r="P11" s="475"/>
      <c r="Q11" s="443" t="s">
        <v>73</v>
      </c>
      <c r="R11" s="476"/>
      <c r="S11" s="440"/>
      <c r="T11" s="443" t="s">
        <v>27</v>
      </c>
      <c r="U11" s="476"/>
      <c r="V11" s="440"/>
      <c r="W11" s="443" t="s">
        <v>28</v>
      </c>
      <c r="X11" s="476"/>
      <c r="Y11" s="440"/>
      <c r="Z11" s="443" t="s">
        <v>28</v>
      </c>
      <c r="AA11" s="476"/>
      <c r="AB11" s="440"/>
      <c r="AC11" s="480"/>
      <c r="AD11" s="481"/>
      <c r="AE11" s="482"/>
      <c r="AF11" s="480"/>
      <c r="AG11" s="481"/>
      <c r="AH11" s="481"/>
      <c r="AI11" s="482"/>
      <c r="AJ11" s="480"/>
      <c r="AK11" s="481"/>
      <c r="AL11" s="481"/>
      <c r="AM11" s="482"/>
      <c r="AN11" s="480"/>
      <c r="AO11" s="481"/>
      <c r="AP11" s="482"/>
      <c r="AQ11" s="330"/>
      <c r="AR11" s="331"/>
      <c r="AS11" s="332"/>
      <c r="AU11" s="126" t="s">
        <v>99</v>
      </c>
      <c r="AV11" s="126" t="s">
        <v>106</v>
      </c>
      <c r="AW11" s="125" t="s">
        <v>105</v>
      </c>
      <c r="AX11" s="126" t="s">
        <v>101</v>
      </c>
      <c r="AY11" s="126" t="s">
        <v>103</v>
      </c>
      <c r="AZ11" s="126" t="s">
        <v>271</v>
      </c>
      <c r="BA11" s="126" t="s">
        <v>275</v>
      </c>
    </row>
    <row r="12" spans="1:55" ht="19.5" customHeight="1">
      <c r="A12" s="461"/>
      <c r="B12" s="462"/>
      <c r="C12" s="463"/>
      <c r="D12" s="466" t="str">
        <f>IFERROR(IF(B12="","",MID("日月火水木金土",WEEKDAY(AW12),1)),"")</f>
        <v/>
      </c>
      <c r="E12" s="467"/>
      <c r="F12" s="463"/>
      <c r="G12" s="470"/>
      <c r="H12" s="471"/>
      <c r="I12" s="471"/>
      <c r="J12" s="471"/>
      <c r="K12" s="471"/>
      <c r="L12" s="471"/>
      <c r="M12" s="472"/>
      <c r="N12" s="471"/>
      <c r="O12" s="471"/>
      <c r="P12" s="504"/>
      <c r="Q12" s="505"/>
      <c r="R12" s="506"/>
      <c r="S12" s="507"/>
      <c r="T12" s="505"/>
      <c r="U12" s="506"/>
      <c r="V12" s="507"/>
      <c r="W12" s="505"/>
      <c r="X12" s="506"/>
      <c r="Y12" s="507"/>
      <c r="Z12" s="508" t="str">
        <f>IF(OR(Q12="",T12=""),"",T12-Q12-W12)</f>
        <v/>
      </c>
      <c r="AA12" s="509"/>
      <c r="AB12" s="510"/>
      <c r="AC12" s="511" t="str">
        <f>IF(Z12="","",IF(F12=2,0.5,ROUNDUP((HOUR(Z12)*60+MINUTE(Z12))/30,0)/2))</f>
        <v/>
      </c>
      <c r="AD12" s="512"/>
      <c r="AE12" s="513"/>
      <c r="AF12" s="489" t="str">
        <f ca="1">IFERROR(IF(OR(B12="",F12="",Q12="",T12="",$BB$5="",$BC$5=""),"",INDEX(サービス費!F:F,MATCH(AY12,サービス費!D:D,0))),"")</f>
        <v/>
      </c>
      <c r="AG12" s="490"/>
      <c r="AH12" s="490"/>
      <c r="AI12" s="491"/>
      <c r="AJ12" s="489" t="str">
        <f ca="1">IFERROR(IF(OR($K$7="",AF12=""),"",IF($BC$5=1,AF12*0.1,0)),"")</f>
        <v/>
      </c>
      <c r="AK12" s="490"/>
      <c r="AL12" s="490"/>
      <c r="AM12" s="491"/>
      <c r="AN12" s="492"/>
      <c r="AO12" s="493"/>
      <c r="AP12" s="494"/>
      <c r="AQ12" s="498"/>
      <c r="AR12" s="499"/>
      <c r="AS12" s="500"/>
      <c r="AU12" s="433">
        <v>1</v>
      </c>
      <c r="AV12" s="433" t="str">
        <f ca="1">TEXT($AV$2,"000")&amp;TEXT(AU12,"00")</f>
        <v>00301</v>
      </c>
      <c r="AW12" s="390" t="str">
        <f>IFERROR(IF(B12="","",DATEVALUE(利用者情報!$G$3&amp;利用者情報!$I$3&amp;利用者情報!$J$3&amp;利用者情報!$K$3&amp;B12&amp;"日")),"")</f>
        <v/>
      </c>
      <c r="AX12" s="434" t="str">
        <f>IF(F12="","",IF(F12=2,20,IF(F12=3,30,F12&amp;$BB$5)))</f>
        <v/>
      </c>
      <c r="AY12" s="433" t="str">
        <f>IF(AC12="","",AX12&amp;AC12)</f>
        <v/>
      </c>
      <c r="AZ12" s="433" t="str">
        <f>IFERROR(IF(AY12="","",INDEX(サービス費!E:E,MATCH(AY12,サービス費!D:D,0))),"")</f>
        <v/>
      </c>
      <c r="BA12" s="434" t="str">
        <f>IF(OR(G12="その他",N12="その他",I13="その他（右欄に詳細を記載）",W12&gt;0,AND(AC12&gt;=8,AC12&lt;=24)),1,"")</f>
        <v/>
      </c>
    </row>
    <row r="13" spans="1:55" ht="19.5" customHeight="1" thickBot="1">
      <c r="A13" s="461"/>
      <c r="B13" s="464"/>
      <c r="C13" s="465"/>
      <c r="D13" s="468"/>
      <c r="E13" s="469"/>
      <c r="F13" s="465"/>
      <c r="G13" s="483" t="s">
        <v>115</v>
      </c>
      <c r="H13" s="484"/>
      <c r="I13" s="485"/>
      <c r="J13" s="485"/>
      <c r="K13" s="485"/>
      <c r="L13" s="485"/>
      <c r="M13" s="485"/>
      <c r="N13" s="485"/>
      <c r="O13" s="485"/>
      <c r="P13" s="486"/>
      <c r="Q13" s="483" t="s">
        <v>118</v>
      </c>
      <c r="R13" s="484"/>
      <c r="S13" s="484"/>
      <c r="T13" s="484"/>
      <c r="U13" s="484"/>
      <c r="V13" s="484"/>
      <c r="W13" s="484"/>
      <c r="X13" s="484"/>
      <c r="Y13" s="484"/>
      <c r="Z13" s="487"/>
      <c r="AA13" s="487"/>
      <c r="AB13" s="487"/>
      <c r="AC13" s="487"/>
      <c r="AD13" s="487"/>
      <c r="AE13" s="487"/>
      <c r="AF13" s="487"/>
      <c r="AG13" s="487"/>
      <c r="AH13" s="487"/>
      <c r="AI13" s="487"/>
      <c r="AJ13" s="487"/>
      <c r="AK13" s="487"/>
      <c r="AL13" s="487"/>
      <c r="AM13" s="488"/>
      <c r="AN13" s="495"/>
      <c r="AO13" s="496"/>
      <c r="AP13" s="497"/>
      <c r="AQ13" s="501"/>
      <c r="AR13" s="502"/>
      <c r="AS13" s="503"/>
      <c r="AU13" s="433"/>
      <c r="AV13" s="433"/>
      <c r="AW13" s="390"/>
      <c r="AX13" s="434"/>
      <c r="AY13" s="433"/>
      <c r="AZ13" s="433"/>
      <c r="BA13" s="434"/>
    </row>
    <row r="14" spans="1:55" ht="19.5" customHeight="1">
      <c r="A14" s="461"/>
      <c r="B14" s="462"/>
      <c r="C14" s="463"/>
      <c r="D14" s="466" t="str">
        <f>IFERROR(IF(B14="","",MID("日月火水木金土",WEEKDAY(AW14),1)),"")</f>
        <v/>
      </c>
      <c r="E14" s="467"/>
      <c r="F14" s="463"/>
      <c r="G14" s="470"/>
      <c r="H14" s="471"/>
      <c r="I14" s="471"/>
      <c r="J14" s="471"/>
      <c r="K14" s="471"/>
      <c r="L14" s="471"/>
      <c r="M14" s="472"/>
      <c r="N14" s="471"/>
      <c r="O14" s="471"/>
      <c r="P14" s="504"/>
      <c r="Q14" s="505"/>
      <c r="R14" s="506"/>
      <c r="S14" s="507"/>
      <c r="T14" s="505"/>
      <c r="U14" s="506"/>
      <c r="V14" s="507"/>
      <c r="W14" s="505"/>
      <c r="X14" s="506"/>
      <c r="Y14" s="507"/>
      <c r="Z14" s="508" t="str">
        <f>IF(OR(Q14="",T14=""),"",T14-Q14-W14)</f>
        <v/>
      </c>
      <c r="AA14" s="509"/>
      <c r="AB14" s="510"/>
      <c r="AC14" s="511" t="str">
        <f>IF(Z14="","",IF(F14=2,0.5,ROUNDUP((HOUR(Z14)*60+MINUTE(Z14))/30,0)/2))</f>
        <v/>
      </c>
      <c r="AD14" s="512"/>
      <c r="AE14" s="513"/>
      <c r="AF14" s="489" t="str">
        <f ca="1">IFERROR(IF(OR(B14="",F14="",Q14="",T14="",$BB$5="",$BC$5=""),"",INDEX(サービス費!F:F,MATCH(AY14,サービス費!D:D,0))),"")</f>
        <v/>
      </c>
      <c r="AG14" s="490"/>
      <c r="AH14" s="490"/>
      <c r="AI14" s="491"/>
      <c r="AJ14" s="489" t="str">
        <f ca="1">IFERROR(IF(OR($K$7="",AF14=""),"",IF($BC$5=1,AF14*0.1,0)),"")</f>
        <v/>
      </c>
      <c r="AK14" s="490"/>
      <c r="AL14" s="490"/>
      <c r="AM14" s="491"/>
      <c r="AN14" s="492"/>
      <c r="AO14" s="493"/>
      <c r="AP14" s="494"/>
      <c r="AQ14" s="498"/>
      <c r="AR14" s="499"/>
      <c r="AS14" s="500"/>
      <c r="AU14" s="433">
        <v>2</v>
      </c>
      <c r="AV14" s="433" t="str">
        <f t="shared" ref="AV14" ca="1" si="0">TEXT($AV$2,"000")&amp;TEXT(AU14,"00")</f>
        <v>00302</v>
      </c>
      <c r="AW14" s="390" t="str">
        <f>IFERROR(IF(B14="","",DATEVALUE(利用者情報!$G$3&amp;利用者情報!$I$3&amp;利用者情報!$J$3&amp;利用者情報!$K$3&amp;B14&amp;"日")),"")</f>
        <v/>
      </c>
      <c r="AX14" s="434" t="str">
        <f>IF(F14="","",IF(F14=2,20,IF(F14=3,30,F14&amp;$BB$5)))</f>
        <v/>
      </c>
      <c r="AY14" s="433" t="str">
        <f>IF(AC14="","",AX14&amp;AC14)</f>
        <v/>
      </c>
      <c r="AZ14" s="433" t="str">
        <f>IFERROR(IF(AY14="","",INDEX(サービス費!E:E,MATCH(AY14,サービス費!D:D,0))),"")</f>
        <v/>
      </c>
      <c r="BA14" s="434" t="str">
        <f t="shared" ref="BA14" si="1">IF(OR(G14="その他",N14="その他",I15="その他（右欄に詳細を記載）",W14&gt;0,AND(AC14&gt;=8,AC14&lt;=24)),1,"")</f>
        <v/>
      </c>
    </row>
    <row r="15" spans="1:55" ht="19.5" customHeight="1" thickBot="1">
      <c r="A15" s="461"/>
      <c r="B15" s="464"/>
      <c r="C15" s="465"/>
      <c r="D15" s="468"/>
      <c r="E15" s="469"/>
      <c r="F15" s="465"/>
      <c r="G15" s="483" t="s">
        <v>115</v>
      </c>
      <c r="H15" s="484"/>
      <c r="I15" s="485"/>
      <c r="J15" s="485"/>
      <c r="K15" s="485"/>
      <c r="L15" s="485"/>
      <c r="M15" s="485"/>
      <c r="N15" s="485"/>
      <c r="O15" s="485"/>
      <c r="P15" s="486"/>
      <c r="Q15" s="483" t="s">
        <v>118</v>
      </c>
      <c r="R15" s="484"/>
      <c r="S15" s="484"/>
      <c r="T15" s="484"/>
      <c r="U15" s="484"/>
      <c r="V15" s="484"/>
      <c r="W15" s="484"/>
      <c r="X15" s="484"/>
      <c r="Y15" s="484"/>
      <c r="Z15" s="487"/>
      <c r="AA15" s="487"/>
      <c r="AB15" s="487"/>
      <c r="AC15" s="487"/>
      <c r="AD15" s="487"/>
      <c r="AE15" s="487"/>
      <c r="AF15" s="487"/>
      <c r="AG15" s="487"/>
      <c r="AH15" s="487"/>
      <c r="AI15" s="487"/>
      <c r="AJ15" s="487"/>
      <c r="AK15" s="487"/>
      <c r="AL15" s="487"/>
      <c r="AM15" s="488"/>
      <c r="AN15" s="495"/>
      <c r="AO15" s="496"/>
      <c r="AP15" s="497"/>
      <c r="AQ15" s="501"/>
      <c r="AR15" s="502"/>
      <c r="AS15" s="503"/>
      <c r="AU15" s="433"/>
      <c r="AV15" s="433"/>
      <c r="AW15" s="390"/>
      <c r="AX15" s="434"/>
      <c r="AY15" s="433"/>
      <c r="AZ15" s="433"/>
      <c r="BA15" s="434"/>
    </row>
    <row r="16" spans="1:55" ht="19.5" customHeight="1">
      <c r="A16" s="461"/>
      <c r="B16" s="462"/>
      <c r="C16" s="463"/>
      <c r="D16" s="466" t="str">
        <f>IFERROR(IF(B16="","",MID("日月火水木金土",WEEKDAY(AW16),1)),"")</f>
        <v/>
      </c>
      <c r="E16" s="467"/>
      <c r="F16" s="463"/>
      <c r="G16" s="470"/>
      <c r="H16" s="471"/>
      <c r="I16" s="471"/>
      <c r="J16" s="471"/>
      <c r="K16" s="471"/>
      <c r="L16" s="471"/>
      <c r="M16" s="472"/>
      <c r="N16" s="471"/>
      <c r="O16" s="471"/>
      <c r="P16" s="504"/>
      <c r="Q16" s="505"/>
      <c r="R16" s="506"/>
      <c r="S16" s="507"/>
      <c r="T16" s="505"/>
      <c r="U16" s="506"/>
      <c r="V16" s="507"/>
      <c r="W16" s="505"/>
      <c r="X16" s="506"/>
      <c r="Y16" s="507"/>
      <c r="Z16" s="508" t="str">
        <f>IF(OR(Q16="",T16=""),"",T16-Q16-W16)</f>
        <v/>
      </c>
      <c r="AA16" s="509"/>
      <c r="AB16" s="510"/>
      <c r="AC16" s="511" t="str">
        <f>IF(Z16="","",IF(F16=2,0.5,ROUNDUP((HOUR(Z16)*60+MINUTE(Z16))/30,0)/2))</f>
        <v/>
      </c>
      <c r="AD16" s="512"/>
      <c r="AE16" s="513"/>
      <c r="AF16" s="489" t="str">
        <f ca="1">IFERROR(IF(OR(B16="",F16="",Q16="",T16="",$BB$5="",$BC$5=""),"",INDEX(サービス費!F:F,MATCH(AY16,サービス費!D:D,0))),"")</f>
        <v/>
      </c>
      <c r="AG16" s="490"/>
      <c r="AH16" s="490"/>
      <c r="AI16" s="491"/>
      <c r="AJ16" s="489" t="str">
        <f ca="1">IFERROR(IF(OR($K$7="",AF16=""),"",IF($BC$5=1,AF16*0.1,0)),"")</f>
        <v/>
      </c>
      <c r="AK16" s="490"/>
      <c r="AL16" s="490"/>
      <c r="AM16" s="491"/>
      <c r="AN16" s="492"/>
      <c r="AO16" s="493"/>
      <c r="AP16" s="494"/>
      <c r="AQ16" s="498"/>
      <c r="AR16" s="499"/>
      <c r="AS16" s="500"/>
      <c r="AU16" s="433">
        <v>3</v>
      </c>
      <c r="AV16" s="433" t="str">
        <f ca="1">TEXT($AV$2,"000")&amp;TEXT(AU16,"00")</f>
        <v>00303</v>
      </c>
      <c r="AW16" s="390" t="str">
        <f>IFERROR(IF(B16="","",DATEVALUE(利用者情報!$G$3&amp;利用者情報!$I$3&amp;利用者情報!$J$3&amp;利用者情報!$K$3&amp;B16&amp;"日")),"")</f>
        <v/>
      </c>
      <c r="AX16" s="434" t="str">
        <f>IF(F16="","",IF(F16=2,20,IF(F16=3,30,F16&amp;$BB$5)))</f>
        <v/>
      </c>
      <c r="AY16" s="433" t="str">
        <f>IF(AC16="","",AX16&amp;AC16)</f>
        <v/>
      </c>
      <c r="AZ16" s="433" t="str">
        <f>IFERROR(IF(AY16="","",INDEX(サービス費!E:E,MATCH(AY16,サービス費!D:D,0))),"")</f>
        <v/>
      </c>
      <c r="BA16" s="434" t="str">
        <f t="shared" ref="BA16" si="2">IF(OR(G16="その他",N16="その他",I17="その他（右欄に詳細を記載）",W16&gt;0,AND(AC16&gt;=8,AC16&lt;=24)),1,"")</f>
        <v/>
      </c>
    </row>
    <row r="17" spans="1:53" ht="19.5" customHeight="1" thickBot="1">
      <c r="A17" s="461"/>
      <c r="B17" s="464"/>
      <c r="C17" s="465"/>
      <c r="D17" s="468"/>
      <c r="E17" s="469"/>
      <c r="F17" s="465"/>
      <c r="G17" s="483" t="s">
        <v>115</v>
      </c>
      <c r="H17" s="484"/>
      <c r="I17" s="485"/>
      <c r="J17" s="485"/>
      <c r="K17" s="485"/>
      <c r="L17" s="485"/>
      <c r="M17" s="485"/>
      <c r="N17" s="485"/>
      <c r="O17" s="485"/>
      <c r="P17" s="486"/>
      <c r="Q17" s="483" t="s">
        <v>118</v>
      </c>
      <c r="R17" s="484"/>
      <c r="S17" s="484"/>
      <c r="T17" s="484"/>
      <c r="U17" s="484"/>
      <c r="V17" s="484"/>
      <c r="W17" s="484"/>
      <c r="X17" s="484"/>
      <c r="Y17" s="484"/>
      <c r="Z17" s="487"/>
      <c r="AA17" s="487"/>
      <c r="AB17" s="487"/>
      <c r="AC17" s="487"/>
      <c r="AD17" s="487"/>
      <c r="AE17" s="487"/>
      <c r="AF17" s="487"/>
      <c r="AG17" s="487"/>
      <c r="AH17" s="487"/>
      <c r="AI17" s="487"/>
      <c r="AJ17" s="487"/>
      <c r="AK17" s="487"/>
      <c r="AL17" s="487"/>
      <c r="AM17" s="488"/>
      <c r="AN17" s="495"/>
      <c r="AO17" s="496"/>
      <c r="AP17" s="497"/>
      <c r="AQ17" s="501"/>
      <c r="AR17" s="502"/>
      <c r="AS17" s="503"/>
      <c r="AU17" s="433"/>
      <c r="AV17" s="433"/>
      <c r="AW17" s="390"/>
      <c r="AX17" s="434"/>
      <c r="AY17" s="433"/>
      <c r="AZ17" s="433"/>
      <c r="BA17" s="434"/>
    </row>
    <row r="18" spans="1:53" ht="19.5" customHeight="1">
      <c r="A18" s="461"/>
      <c r="B18" s="462"/>
      <c r="C18" s="463"/>
      <c r="D18" s="466" t="str">
        <f>IFERROR(IF(B18="","",MID("日月火水木金土",WEEKDAY(AW18),1)),"")</f>
        <v/>
      </c>
      <c r="E18" s="467"/>
      <c r="F18" s="463"/>
      <c r="G18" s="470"/>
      <c r="H18" s="471"/>
      <c r="I18" s="471"/>
      <c r="J18" s="471"/>
      <c r="K18" s="471"/>
      <c r="L18" s="471"/>
      <c r="M18" s="472"/>
      <c r="N18" s="471"/>
      <c r="O18" s="471"/>
      <c r="P18" s="504"/>
      <c r="Q18" s="505"/>
      <c r="R18" s="506"/>
      <c r="S18" s="507"/>
      <c r="T18" s="505"/>
      <c r="U18" s="506"/>
      <c r="V18" s="507"/>
      <c r="W18" s="505"/>
      <c r="X18" s="506"/>
      <c r="Y18" s="507"/>
      <c r="Z18" s="508" t="str">
        <f>IF(OR(Q18="",T18=""),"",T18-Q18-W18)</f>
        <v/>
      </c>
      <c r="AA18" s="509"/>
      <c r="AB18" s="510"/>
      <c r="AC18" s="511" t="str">
        <f>IF(Z18="","",IF(F18=2,0.5,ROUNDUP((HOUR(Z18)*60+MINUTE(Z18))/30,0)/2))</f>
        <v/>
      </c>
      <c r="AD18" s="512"/>
      <c r="AE18" s="513"/>
      <c r="AF18" s="489" t="str">
        <f ca="1">IFERROR(IF(OR(B18="",F18="",Q18="",T18="",$BB$5="",$BC$5=""),"",INDEX(サービス費!F:F,MATCH(AY18,サービス費!D:D,0))),"")</f>
        <v/>
      </c>
      <c r="AG18" s="490"/>
      <c r="AH18" s="490"/>
      <c r="AI18" s="491"/>
      <c r="AJ18" s="489" t="str">
        <f ca="1">IFERROR(IF(OR($K$7="",AF18=""),"",IF($BC$5=1,AF18*0.1,0)),"")</f>
        <v/>
      </c>
      <c r="AK18" s="490"/>
      <c r="AL18" s="490"/>
      <c r="AM18" s="491"/>
      <c r="AN18" s="492"/>
      <c r="AO18" s="493"/>
      <c r="AP18" s="494"/>
      <c r="AQ18" s="498"/>
      <c r="AR18" s="499"/>
      <c r="AS18" s="500"/>
      <c r="AU18" s="433">
        <v>4</v>
      </c>
      <c r="AV18" s="433" t="str">
        <f t="shared" ref="AV18" ca="1" si="3">TEXT($AV$2,"000")&amp;TEXT(AU18,"00")</f>
        <v>00304</v>
      </c>
      <c r="AW18" s="390" t="str">
        <f>IFERROR(IF(B18="","",DATEVALUE(利用者情報!$G$3&amp;利用者情報!$I$3&amp;利用者情報!$J$3&amp;利用者情報!$K$3&amp;B18&amp;"日")),"")</f>
        <v/>
      </c>
      <c r="AX18" s="434" t="str">
        <f>IF(F18="","",IF(F18=2,20,IF(F18=3,30,F18&amp;$BB$5)))</f>
        <v/>
      </c>
      <c r="AY18" s="433" t="str">
        <f>IF(AC18="","",AX18&amp;AC18)</f>
        <v/>
      </c>
      <c r="AZ18" s="433" t="str">
        <f>IFERROR(IF(AY18="","",INDEX(サービス費!E:E,MATCH(AY18,サービス費!D:D,0))),"")</f>
        <v/>
      </c>
      <c r="BA18" s="434" t="str">
        <f t="shared" ref="BA18" si="4">IF(OR(G18="その他",N18="その他",I19="その他（右欄に詳細を記載）",W18&gt;0,AND(AC18&gt;=8,AC18&lt;=24)),1,"")</f>
        <v/>
      </c>
    </row>
    <row r="19" spans="1:53" ht="19.5" customHeight="1" thickBot="1">
      <c r="A19" s="461"/>
      <c r="B19" s="464"/>
      <c r="C19" s="465"/>
      <c r="D19" s="468"/>
      <c r="E19" s="469"/>
      <c r="F19" s="465"/>
      <c r="G19" s="483" t="s">
        <v>115</v>
      </c>
      <c r="H19" s="484"/>
      <c r="I19" s="485"/>
      <c r="J19" s="485"/>
      <c r="K19" s="485"/>
      <c r="L19" s="485"/>
      <c r="M19" s="485"/>
      <c r="N19" s="485"/>
      <c r="O19" s="485"/>
      <c r="P19" s="486"/>
      <c r="Q19" s="483" t="s">
        <v>118</v>
      </c>
      <c r="R19" s="484"/>
      <c r="S19" s="484"/>
      <c r="T19" s="484"/>
      <c r="U19" s="484"/>
      <c r="V19" s="484"/>
      <c r="W19" s="484"/>
      <c r="X19" s="484"/>
      <c r="Y19" s="484"/>
      <c r="Z19" s="487"/>
      <c r="AA19" s="487"/>
      <c r="AB19" s="487"/>
      <c r="AC19" s="487"/>
      <c r="AD19" s="487"/>
      <c r="AE19" s="487"/>
      <c r="AF19" s="487"/>
      <c r="AG19" s="487"/>
      <c r="AH19" s="487"/>
      <c r="AI19" s="487"/>
      <c r="AJ19" s="487"/>
      <c r="AK19" s="487"/>
      <c r="AL19" s="487"/>
      <c r="AM19" s="488"/>
      <c r="AN19" s="495"/>
      <c r="AO19" s="496"/>
      <c r="AP19" s="497"/>
      <c r="AQ19" s="501"/>
      <c r="AR19" s="502"/>
      <c r="AS19" s="503"/>
      <c r="AU19" s="433"/>
      <c r="AV19" s="433"/>
      <c r="AW19" s="390"/>
      <c r="AX19" s="434"/>
      <c r="AY19" s="433"/>
      <c r="AZ19" s="433"/>
      <c r="BA19" s="434"/>
    </row>
    <row r="20" spans="1:53" ht="19.5" customHeight="1">
      <c r="A20" s="461"/>
      <c r="B20" s="462"/>
      <c r="C20" s="463"/>
      <c r="D20" s="466" t="str">
        <f>IFERROR(IF(B20="","",MID("日月火水木金土",WEEKDAY(AW20),1)),"")</f>
        <v/>
      </c>
      <c r="E20" s="467"/>
      <c r="F20" s="463"/>
      <c r="G20" s="470"/>
      <c r="H20" s="471"/>
      <c r="I20" s="471"/>
      <c r="J20" s="471"/>
      <c r="K20" s="471"/>
      <c r="L20" s="471"/>
      <c r="M20" s="472"/>
      <c r="N20" s="471"/>
      <c r="O20" s="471"/>
      <c r="P20" s="504"/>
      <c r="Q20" s="505"/>
      <c r="R20" s="506"/>
      <c r="S20" s="507"/>
      <c r="T20" s="505"/>
      <c r="U20" s="506"/>
      <c r="V20" s="507"/>
      <c r="W20" s="505"/>
      <c r="X20" s="506"/>
      <c r="Y20" s="507"/>
      <c r="Z20" s="508" t="str">
        <f>IF(OR(Q20="",T20=""),"",T20-Q20-W20)</f>
        <v/>
      </c>
      <c r="AA20" s="509"/>
      <c r="AB20" s="510"/>
      <c r="AC20" s="511" t="str">
        <f>IF(Z20="","",IF(F20=2,0.5,ROUNDUP((HOUR(Z20)*60+MINUTE(Z20))/30,0)/2))</f>
        <v/>
      </c>
      <c r="AD20" s="512"/>
      <c r="AE20" s="513"/>
      <c r="AF20" s="489" t="str">
        <f ca="1">IFERROR(IF(OR(B20="",F20="",Q20="",T20="",$BB$5="",$BC$5=""),"",INDEX(サービス費!F:F,MATCH(AY20,サービス費!D:D,0))),"")</f>
        <v/>
      </c>
      <c r="AG20" s="490"/>
      <c r="AH20" s="490"/>
      <c r="AI20" s="491"/>
      <c r="AJ20" s="489" t="str">
        <f ca="1">IFERROR(IF(OR($K$7="",AF20=""),"",IF($BC$5=1,AF20*0.1,0)),"")</f>
        <v/>
      </c>
      <c r="AK20" s="490"/>
      <c r="AL20" s="490"/>
      <c r="AM20" s="491"/>
      <c r="AN20" s="492"/>
      <c r="AO20" s="493"/>
      <c r="AP20" s="494"/>
      <c r="AQ20" s="498"/>
      <c r="AR20" s="499"/>
      <c r="AS20" s="500"/>
      <c r="AU20" s="433">
        <v>5</v>
      </c>
      <c r="AV20" s="433" t="str">
        <f t="shared" ref="AV20" ca="1" si="5">TEXT($AV$2,"000")&amp;TEXT(AU20,"00")</f>
        <v>00305</v>
      </c>
      <c r="AW20" s="390" t="str">
        <f>IFERROR(IF(B20="","",DATEVALUE(利用者情報!$G$3&amp;利用者情報!$I$3&amp;利用者情報!$J$3&amp;利用者情報!$K$3&amp;B20&amp;"日")),"")</f>
        <v/>
      </c>
      <c r="AX20" s="434" t="str">
        <f>IF(F20="","",IF(F20=2,20,IF(F20=3,30,F20&amp;$BB$5)))</f>
        <v/>
      </c>
      <c r="AY20" s="433" t="str">
        <f>IF(AC20="","",AX20&amp;AC20)</f>
        <v/>
      </c>
      <c r="AZ20" s="433" t="str">
        <f>IFERROR(IF(AY20="","",INDEX(サービス費!E:E,MATCH(AY20,サービス費!D:D,0))),"")</f>
        <v/>
      </c>
      <c r="BA20" s="434" t="str">
        <f t="shared" ref="BA20" si="6">IF(OR(G20="その他",N20="その他",I21="その他（右欄に詳細を記載）",W20&gt;0,AND(AC20&gt;=8,AC20&lt;=24)),1,"")</f>
        <v/>
      </c>
    </row>
    <row r="21" spans="1:53" ht="19.5" customHeight="1" thickBot="1">
      <c r="A21" s="461"/>
      <c r="B21" s="464"/>
      <c r="C21" s="465"/>
      <c r="D21" s="468"/>
      <c r="E21" s="469"/>
      <c r="F21" s="465"/>
      <c r="G21" s="483" t="s">
        <v>115</v>
      </c>
      <c r="H21" s="484"/>
      <c r="I21" s="485"/>
      <c r="J21" s="485"/>
      <c r="K21" s="485"/>
      <c r="L21" s="485"/>
      <c r="M21" s="485"/>
      <c r="N21" s="485"/>
      <c r="O21" s="485"/>
      <c r="P21" s="486"/>
      <c r="Q21" s="483" t="s">
        <v>118</v>
      </c>
      <c r="R21" s="484"/>
      <c r="S21" s="484"/>
      <c r="T21" s="484"/>
      <c r="U21" s="484"/>
      <c r="V21" s="484"/>
      <c r="W21" s="484"/>
      <c r="X21" s="484"/>
      <c r="Y21" s="484"/>
      <c r="Z21" s="487"/>
      <c r="AA21" s="487"/>
      <c r="AB21" s="487"/>
      <c r="AC21" s="487"/>
      <c r="AD21" s="487"/>
      <c r="AE21" s="487"/>
      <c r="AF21" s="487"/>
      <c r="AG21" s="487"/>
      <c r="AH21" s="487"/>
      <c r="AI21" s="487"/>
      <c r="AJ21" s="487"/>
      <c r="AK21" s="487"/>
      <c r="AL21" s="487"/>
      <c r="AM21" s="488"/>
      <c r="AN21" s="495"/>
      <c r="AO21" s="496"/>
      <c r="AP21" s="497"/>
      <c r="AQ21" s="501"/>
      <c r="AR21" s="502"/>
      <c r="AS21" s="503"/>
      <c r="AU21" s="433"/>
      <c r="AV21" s="433"/>
      <c r="AW21" s="390"/>
      <c r="AX21" s="434"/>
      <c r="AY21" s="433"/>
      <c r="AZ21" s="433"/>
      <c r="BA21" s="434"/>
    </row>
    <row r="22" spans="1:53" ht="19.5" customHeight="1">
      <c r="A22" s="461"/>
      <c r="B22" s="462"/>
      <c r="C22" s="463"/>
      <c r="D22" s="466" t="str">
        <f>IFERROR(IF(B22="","",MID("日月火水木金土",WEEKDAY(AW22),1)),"")</f>
        <v/>
      </c>
      <c r="E22" s="467"/>
      <c r="F22" s="463"/>
      <c r="G22" s="470"/>
      <c r="H22" s="471"/>
      <c r="I22" s="471"/>
      <c r="J22" s="471"/>
      <c r="K22" s="471"/>
      <c r="L22" s="471"/>
      <c r="M22" s="472"/>
      <c r="N22" s="471"/>
      <c r="O22" s="471"/>
      <c r="P22" s="504"/>
      <c r="Q22" s="505"/>
      <c r="R22" s="506"/>
      <c r="S22" s="507"/>
      <c r="T22" s="505"/>
      <c r="U22" s="506"/>
      <c r="V22" s="507"/>
      <c r="W22" s="505"/>
      <c r="X22" s="506"/>
      <c r="Y22" s="507"/>
      <c r="Z22" s="508" t="str">
        <f>IF(OR(Q22="",T22=""),"",T22-Q22-W22)</f>
        <v/>
      </c>
      <c r="AA22" s="509"/>
      <c r="AB22" s="510"/>
      <c r="AC22" s="511" t="str">
        <f>IF(Z22="","",IF(F22=2,0.5,ROUNDUP((HOUR(Z22)*60+MINUTE(Z22))/30,0)/2))</f>
        <v/>
      </c>
      <c r="AD22" s="512"/>
      <c r="AE22" s="513"/>
      <c r="AF22" s="489" t="str">
        <f ca="1">IFERROR(IF(OR(B22="",F22="",Q22="",T22="",$BB$5="",$BC$5=""),"",INDEX(サービス費!F:F,MATCH(AY22,サービス費!D:D,0))),"")</f>
        <v/>
      </c>
      <c r="AG22" s="490"/>
      <c r="AH22" s="490"/>
      <c r="AI22" s="491"/>
      <c r="AJ22" s="489" t="str">
        <f ca="1">IFERROR(IF(OR($K$7="",AF22=""),"",IF($BC$5=1,AF22*0.1,0)),"")</f>
        <v/>
      </c>
      <c r="AK22" s="490"/>
      <c r="AL22" s="490"/>
      <c r="AM22" s="491"/>
      <c r="AN22" s="492"/>
      <c r="AO22" s="493"/>
      <c r="AP22" s="494"/>
      <c r="AQ22" s="498"/>
      <c r="AR22" s="499"/>
      <c r="AS22" s="500"/>
      <c r="AU22" s="433">
        <v>6</v>
      </c>
      <c r="AV22" s="433" t="str">
        <f t="shared" ref="AV22" ca="1" si="7">TEXT($AV$2,"000")&amp;TEXT(AU22,"00")</f>
        <v>00306</v>
      </c>
      <c r="AW22" s="390" t="str">
        <f>IFERROR(IF(B22="","",DATEVALUE(利用者情報!$G$3&amp;利用者情報!$I$3&amp;利用者情報!$J$3&amp;利用者情報!$K$3&amp;B22&amp;"日")),"")</f>
        <v/>
      </c>
      <c r="AX22" s="434" t="str">
        <f>IF(F22="","",IF(F22=2,20,IF(F22=3,30,F22&amp;$BB$5)))</f>
        <v/>
      </c>
      <c r="AY22" s="433" t="str">
        <f>IF(AC22="","",AX22&amp;AC22)</f>
        <v/>
      </c>
      <c r="AZ22" s="433" t="str">
        <f>IFERROR(IF(AY22="","",INDEX(サービス費!E:E,MATCH(AY22,サービス費!D:D,0))),"")</f>
        <v/>
      </c>
      <c r="BA22" s="434" t="str">
        <f t="shared" ref="BA22" si="8">IF(OR(G22="その他",N22="その他",I23="その他（右欄に詳細を記載）",W22&gt;0,AND(AC22&gt;=8,AC22&lt;=24)),1,"")</f>
        <v/>
      </c>
    </row>
    <row r="23" spans="1:53" ht="19.5" customHeight="1" thickBot="1">
      <c r="A23" s="461"/>
      <c r="B23" s="464"/>
      <c r="C23" s="465"/>
      <c r="D23" s="468"/>
      <c r="E23" s="469"/>
      <c r="F23" s="465"/>
      <c r="G23" s="483" t="s">
        <v>115</v>
      </c>
      <c r="H23" s="484"/>
      <c r="I23" s="485"/>
      <c r="J23" s="485"/>
      <c r="K23" s="485"/>
      <c r="L23" s="485"/>
      <c r="M23" s="485"/>
      <c r="N23" s="485"/>
      <c r="O23" s="485"/>
      <c r="P23" s="486"/>
      <c r="Q23" s="483" t="s">
        <v>118</v>
      </c>
      <c r="R23" s="484"/>
      <c r="S23" s="484"/>
      <c r="T23" s="484"/>
      <c r="U23" s="484"/>
      <c r="V23" s="484"/>
      <c r="W23" s="484"/>
      <c r="X23" s="484"/>
      <c r="Y23" s="484"/>
      <c r="Z23" s="487"/>
      <c r="AA23" s="487"/>
      <c r="AB23" s="487"/>
      <c r="AC23" s="487"/>
      <c r="AD23" s="487"/>
      <c r="AE23" s="487"/>
      <c r="AF23" s="487"/>
      <c r="AG23" s="487"/>
      <c r="AH23" s="487"/>
      <c r="AI23" s="487"/>
      <c r="AJ23" s="487"/>
      <c r="AK23" s="487"/>
      <c r="AL23" s="487"/>
      <c r="AM23" s="488"/>
      <c r="AN23" s="495"/>
      <c r="AO23" s="496"/>
      <c r="AP23" s="497"/>
      <c r="AQ23" s="501"/>
      <c r="AR23" s="502"/>
      <c r="AS23" s="503"/>
      <c r="AU23" s="433"/>
      <c r="AV23" s="433"/>
      <c r="AW23" s="390"/>
      <c r="AX23" s="434"/>
      <c r="AY23" s="433"/>
      <c r="AZ23" s="433"/>
      <c r="BA23" s="434"/>
    </row>
    <row r="24" spans="1:53" ht="19.5" customHeight="1">
      <c r="A24" s="461"/>
      <c r="B24" s="462"/>
      <c r="C24" s="463"/>
      <c r="D24" s="466" t="str">
        <f>IFERROR(IF(B24="","",MID("日月火水木金土",WEEKDAY(AW24),1)),"")</f>
        <v/>
      </c>
      <c r="E24" s="467"/>
      <c r="F24" s="463"/>
      <c r="G24" s="470"/>
      <c r="H24" s="471"/>
      <c r="I24" s="471"/>
      <c r="J24" s="471"/>
      <c r="K24" s="471"/>
      <c r="L24" s="471"/>
      <c r="M24" s="472"/>
      <c r="N24" s="471"/>
      <c r="O24" s="471"/>
      <c r="P24" s="504"/>
      <c r="Q24" s="505"/>
      <c r="R24" s="506"/>
      <c r="S24" s="507"/>
      <c r="T24" s="505"/>
      <c r="U24" s="506"/>
      <c r="V24" s="507"/>
      <c r="W24" s="505"/>
      <c r="X24" s="506"/>
      <c r="Y24" s="507"/>
      <c r="Z24" s="508" t="str">
        <f>IF(OR(Q24="",T24=""),"",T24-Q24-W24)</f>
        <v/>
      </c>
      <c r="AA24" s="509"/>
      <c r="AB24" s="510"/>
      <c r="AC24" s="511" t="str">
        <f>IF(Z24="","",IF(F24=2,0.5,ROUNDUP((HOUR(Z24)*60+MINUTE(Z24))/30,0)/2))</f>
        <v/>
      </c>
      <c r="AD24" s="512"/>
      <c r="AE24" s="513"/>
      <c r="AF24" s="489" t="str">
        <f ca="1">IFERROR(IF(OR(B24="",F24="",Q24="",T24="",$BB$5="",$BC$5=""),"",INDEX(サービス費!F:F,MATCH(AY24,サービス費!D:D,0))),"")</f>
        <v/>
      </c>
      <c r="AG24" s="490"/>
      <c r="AH24" s="490"/>
      <c r="AI24" s="491"/>
      <c r="AJ24" s="489" t="str">
        <f ca="1">IFERROR(IF(OR($K$7="",AF24=""),"",IF($BC$5=1,AF24*0.1,0)),"")</f>
        <v/>
      </c>
      <c r="AK24" s="490"/>
      <c r="AL24" s="490"/>
      <c r="AM24" s="491"/>
      <c r="AN24" s="492"/>
      <c r="AO24" s="493"/>
      <c r="AP24" s="494"/>
      <c r="AQ24" s="498"/>
      <c r="AR24" s="499"/>
      <c r="AS24" s="500"/>
      <c r="AU24" s="433">
        <v>7</v>
      </c>
      <c r="AV24" s="433" t="str">
        <f t="shared" ref="AV24" ca="1" si="9">TEXT($AV$2,"000")&amp;TEXT(AU24,"00")</f>
        <v>00307</v>
      </c>
      <c r="AW24" s="390" t="str">
        <f>IFERROR(IF(B24="","",DATEVALUE(利用者情報!$G$3&amp;利用者情報!$I$3&amp;利用者情報!$J$3&amp;利用者情報!$K$3&amp;B24&amp;"日")),"")</f>
        <v/>
      </c>
      <c r="AX24" s="434" t="str">
        <f>IF(F24="","",IF(F24=2,20,IF(F24=3,30,F24&amp;$BB$5)))</f>
        <v/>
      </c>
      <c r="AY24" s="433" t="str">
        <f>IF(AC24="","",AX24&amp;AC24)</f>
        <v/>
      </c>
      <c r="AZ24" s="433" t="str">
        <f>IFERROR(IF(AY24="","",INDEX(サービス費!E:E,MATCH(AY24,サービス費!D:D,0))),"")</f>
        <v/>
      </c>
      <c r="BA24" s="434" t="str">
        <f t="shared" ref="BA24" si="10">IF(OR(G24="その他",N24="その他",I25="その他（右欄に詳細を記載）",W24&gt;0,AND(AC24&gt;=8,AC24&lt;=24)),1,"")</f>
        <v/>
      </c>
    </row>
    <row r="25" spans="1:53" ht="19.5" customHeight="1" thickBot="1">
      <c r="A25" s="461"/>
      <c r="B25" s="464"/>
      <c r="C25" s="465"/>
      <c r="D25" s="468"/>
      <c r="E25" s="469"/>
      <c r="F25" s="465"/>
      <c r="G25" s="483" t="s">
        <v>115</v>
      </c>
      <c r="H25" s="484"/>
      <c r="I25" s="485"/>
      <c r="J25" s="485"/>
      <c r="K25" s="485"/>
      <c r="L25" s="485"/>
      <c r="M25" s="485"/>
      <c r="N25" s="485"/>
      <c r="O25" s="485"/>
      <c r="P25" s="486"/>
      <c r="Q25" s="483" t="s">
        <v>118</v>
      </c>
      <c r="R25" s="484"/>
      <c r="S25" s="484"/>
      <c r="T25" s="484"/>
      <c r="U25" s="484"/>
      <c r="V25" s="484"/>
      <c r="W25" s="484"/>
      <c r="X25" s="484"/>
      <c r="Y25" s="484"/>
      <c r="Z25" s="487"/>
      <c r="AA25" s="487"/>
      <c r="AB25" s="487"/>
      <c r="AC25" s="487"/>
      <c r="AD25" s="487"/>
      <c r="AE25" s="487"/>
      <c r="AF25" s="487"/>
      <c r="AG25" s="487"/>
      <c r="AH25" s="487"/>
      <c r="AI25" s="487"/>
      <c r="AJ25" s="487"/>
      <c r="AK25" s="487"/>
      <c r="AL25" s="487"/>
      <c r="AM25" s="488"/>
      <c r="AN25" s="495"/>
      <c r="AO25" s="496"/>
      <c r="AP25" s="497"/>
      <c r="AQ25" s="501"/>
      <c r="AR25" s="502"/>
      <c r="AS25" s="503"/>
      <c r="AU25" s="433"/>
      <c r="AV25" s="433"/>
      <c r="AW25" s="390"/>
      <c r="AX25" s="434"/>
      <c r="AY25" s="433"/>
      <c r="AZ25" s="433"/>
      <c r="BA25" s="434"/>
    </row>
    <row r="26" spans="1:53" ht="19.5" customHeight="1">
      <c r="A26" s="461"/>
      <c r="B26" s="462"/>
      <c r="C26" s="463"/>
      <c r="D26" s="466" t="str">
        <f>IFERROR(IF(B26="","",MID("日月火水木金土",WEEKDAY(AW26),1)),"")</f>
        <v/>
      </c>
      <c r="E26" s="467"/>
      <c r="F26" s="463"/>
      <c r="G26" s="470"/>
      <c r="H26" s="471"/>
      <c r="I26" s="471"/>
      <c r="J26" s="471"/>
      <c r="K26" s="471"/>
      <c r="L26" s="471"/>
      <c r="M26" s="472"/>
      <c r="N26" s="471"/>
      <c r="O26" s="471"/>
      <c r="P26" s="504"/>
      <c r="Q26" s="505"/>
      <c r="R26" s="506"/>
      <c r="S26" s="507"/>
      <c r="T26" s="505"/>
      <c r="U26" s="506"/>
      <c r="V26" s="507"/>
      <c r="W26" s="505"/>
      <c r="X26" s="506"/>
      <c r="Y26" s="507"/>
      <c r="Z26" s="508" t="str">
        <f>IF(OR(Q26="",T26=""),"",T26-Q26-W26)</f>
        <v/>
      </c>
      <c r="AA26" s="509"/>
      <c r="AB26" s="510"/>
      <c r="AC26" s="511" t="str">
        <f>IF(Z26="","",IF(F26=2,0.5,ROUNDUP((HOUR(Z26)*60+MINUTE(Z26))/30,0)/2))</f>
        <v/>
      </c>
      <c r="AD26" s="512"/>
      <c r="AE26" s="513"/>
      <c r="AF26" s="489" t="str">
        <f ca="1">IFERROR(IF(OR(B26="",F26="",Q26="",T26="",$BB$5="",$BC$5=""),"",INDEX(サービス費!F:F,MATCH(AY26,サービス費!D:D,0))),"")</f>
        <v/>
      </c>
      <c r="AG26" s="490"/>
      <c r="AH26" s="490"/>
      <c r="AI26" s="491"/>
      <c r="AJ26" s="489" t="str">
        <f ca="1">IFERROR(IF(OR($K$7="",AF26=""),"",IF($BC$5=1,AF26*0.1,0)),"")</f>
        <v/>
      </c>
      <c r="AK26" s="490"/>
      <c r="AL26" s="490"/>
      <c r="AM26" s="491"/>
      <c r="AN26" s="492"/>
      <c r="AO26" s="493"/>
      <c r="AP26" s="494"/>
      <c r="AQ26" s="498"/>
      <c r="AR26" s="499"/>
      <c r="AS26" s="500"/>
      <c r="AU26" s="433">
        <v>8</v>
      </c>
      <c r="AV26" s="433" t="str">
        <f t="shared" ref="AV26" ca="1" si="11">TEXT($AV$2,"000")&amp;TEXT(AU26,"00")</f>
        <v>00308</v>
      </c>
      <c r="AW26" s="390" t="str">
        <f>IFERROR(IF(B26="","",DATEVALUE(利用者情報!$G$3&amp;利用者情報!$I$3&amp;利用者情報!$J$3&amp;利用者情報!$K$3&amp;B26&amp;"日")),"")</f>
        <v/>
      </c>
      <c r="AX26" s="434" t="str">
        <f>IF(F26="","",IF(F26=2,20,IF(F26=3,30,F26&amp;$BB$5)))</f>
        <v/>
      </c>
      <c r="AY26" s="433" t="str">
        <f>IF(AC26="","",AX26&amp;AC26)</f>
        <v/>
      </c>
      <c r="AZ26" s="433" t="str">
        <f>IFERROR(IF(AY26="","",INDEX(サービス費!E:E,MATCH(AY26,サービス費!D:D,0))),"")</f>
        <v/>
      </c>
      <c r="BA26" s="434" t="str">
        <f t="shared" ref="BA26" si="12">IF(OR(G26="その他",N26="その他",I27="その他（右欄に詳細を記載）",W26&gt;0,AND(AC26&gt;=8,AC26&lt;=24)),1,"")</f>
        <v/>
      </c>
    </row>
    <row r="27" spans="1:53" ht="19.5" customHeight="1" thickBot="1">
      <c r="A27" s="461"/>
      <c r="B27" s="464"/>
      <c r="C27" s="465"/>
      <c r="D27" s="468"/>
      <c r="E27" s="469"/>
      <c r="F27" s="465"/>
      <c r="G27" s="483" t="s">
        <v>115</v>
      </c>
      <c r="H27" s="484"/>
      <c r="I27" s="485"/>
      <c r="J27" s="485"/>
      <c r="K27" s="485"/>
      <c r="L27" s="485"/>
      <c r="M27" s="485"/>
      <c r="N27" s="485"/>
      <c r="O27" s="485"/>
      <c r="P27" s="486"/>
      <c r="Q27" s="483" t="s">
        <v>118</v>
      </c>
      <c r="R27" s="484"/>
      <c r="S27" s="484"/>
      <c r="T27" s="484"/>
      <c r="U27" s="484"/>
      <c r="V27" s="484"/>
      <c r="W27" s="484"/>
      <c r="X27" s="484"/>
      <c r="Y27" s="484"/>
      <c r="Z27" s="487"/>
      <c r="AA27" s="487"/>
      <c r="AB27" s="487"/>
      <c r="AC27" s="487"/>
      <c r="AD27" s="487"/>
      <c r="AE27" s="487"/>
      <c r="AF27" s="487"/>
      <c r="AG27" s="487"/>
      <c r="AH27" s="487"/>
      <c r="AI27" s="487"/>
      <c r="AJ27" s="487"/>
      <c r="AK27" s="487"/>
      <c r="AL27" s="487"/>
      <c r="AM27" s="488"/>
      <c r="AN27" s="495"/>
      <c r="AO27" s="496"/>
      <c r="AP27" s="497"/>
      <c r="AQ27" s="501"/>
      <c r="AR27" s="502"/>
      <c r="AS27" s="503"/>
      <c r="AU27" s="433"/>
      <c r="AV27" s="433"/>
      <c r="AW27" s="390"/>
      <c r="AX27" s="434"/>
      <c r="AY27" s="433"/>
      <c r="AZ27" s="433"/>
      <c r="BA27" s="434"/>
    </row>
    <row r="28" spans="1:53" ht="19.5" customHeight="1">
      <c r="A28" s="461"/>
      <c r="B28" s="462"/>
      <c r="C28" s="463"/>
      <c r="D28" s="466" t="str">
        <f>IFERROR(IF(B28="","",MID("日月火水木金土",WEEKDAY(AW28),1)),"")</f>
        <v/>
      </c>
      <c r="E28" s="467"/>
      <c r="F28" s="463"/>
      <c r="G28" s="470"/>
      <c r="H28" s="471"/>
      <c r="I28" s="471"/>
      <c r="J28" s="471"/>
      <c r="K28" s="471"/>
      <c r="L28" s="471"/>
      <c r="M28" s="472"/>
      <c r="N28" s="471"/>
      <c r="O28" s="471"/>
      <c r="P28" s="504"/>
      <c r="Q28" s="505"/>
      <c r="R28" s="506"/>
      <c r="S28" s="507"/>
      <c r="T28" s="505"/>
      <c r="U28" s="506"/>
      <c r="V28" s="507"/>
      <c r="W28" s="505"/>
      <c r="X28" s="506"/>
      <c r="Y28" s="507"/>
      <c r="Z28" s="508" t="str">
        <f>IF(OR(Q28="",T28=""),"",T28-Q28-W28)</f>
        <v/>
      </c>
      <c r="AA28" s="509"/>
      <c r="AB28" s="510"/>
      <c r="AC28" s="511" t="str">
        <f>IF(Z28="","",IF(F28=2,0.5,ROUNDUP((HOUR(Z28)*60+MINUTE(Z28))/30,0)/2))</f>
        <v/>
      </c>
      <c r="AD28" s="512"/>
      <c r="AE28" s="513"/>
      <c r="AF28" s="489" t="str">
        <f ca="1">IFERROR(IF(OR(B28="",F28="",Q28="",T28="",$BB$5="",$BC$5=""),"",INDEX(サービス費!F:F,MATCH(AY28,サービス費!D:D,0))),"")</f>
        <v/>
      </c>
      <c r="AG28" s="490"/>
      <c r="AH28" s="490"/>
      <c r="AI28" s="491"/>
      <c r="AJ28" s="489" t="str">
        <f ca="1">IFERROR(IF(OR($K$7="",AF28=""),"",IF($BC$5=1,AF28*0.1,0)),"")</f>
        <v/>
      </c>
      <c r="AK28" s="490"/>
      <c r="AL28" s="490"/>
      <c r="AM28" s="491"/>
      <c r="AN28" s="492"/>
      <c r="AO28" s="493"/>
      <c r="AP28" s="494"/>
      <c r="AQ28" s="498"/>
      <c r="AR28" s="499"/>
      <c r="AS28" s="500"/>
      <c r="AU28" s="433">
        <v>9</v>
      </c>
      <c r="AV28" s="433" t="str">
        <f t="shared" ref="AV28" ca="1" si="13">TEXT($AV$2,"000")&amp;TEXT(AU28,"00")</f>
        <v>00309</v>
      </c>
      <c r="AW28" s="390" t="str">
        <f>IFERROR(IF(B28="","",DATEVALUE(利用者情報!$G$3&amp;利用者情報!$I$3&amp;利用者情報!$J$3&amp;利用者情報!$K$3&amp;B28&amp;"日")),"")</f>
        <v/>
      </c>
      <c r="AX28" s="434" t="str">
        <f>IF(F28="","",IF(F28=2,20,IF(F28=3,30,F28&amp;$BB$5)))</f>
        <v/>
      </c>
      <c r="AY28" s="433" t="str">
        <f>IF(AC28="","",AX28&amp;AC28)</f>
        <v/>
      </c>
      <c r="AZ28" s="433" t="str">
        <f>IFERROR(IF(AY28="","",INDEX(サービス費!E:E,MATCH(AY28,サービス費!D:D,0))),"")</f>
        <v/>
      </c>
      <c r="BA28" s="434" t="str">
        <f t="shared" ref="BA28" si="14">IF(OR(G28="その他",N28="その他",I29="その他（右欄に詳細を記載）",W28&gt;0,AND(AC28&gt;=8,AC28&lt;=24)),1,"")</f>
        <v/>
      </c>
    </row>
    <row r="29" spans="1:53" ht="19.5" customHeight="1" thickBot="1">
      <c r="A29" s="461"/>
      <c r="B29" s="464"/>
      <c r="C29" s="465"/>
      <c r="D29" s="468"/>
      <c r="E29" s="469"/>
      <c r="F29" s="465"/>
      <c r="G29" s="483" t="s">
        <v>115</v>
      </c>
      <c r="H29" s="484"/>
      <c r="I29" s="485"/>
      <c r="J29" s="485"/>
      <c r="K29" s="485"/>
      <c r="L29" s="485"/>
      <c r="M29" s="485"/>
      <c r="N29" s="485"/>
      <c r="O29" s="485"/>
      <c r="P29" s="486"/>
      <c r="Q29" s="483" t="s">
        <v>118</v>
      </c>
      <c r="R29" s="484"/>
      <c r="S29" s="484"/>
      <c r="T29" s="484"/>
      <c r="U29" s="484"/>
      <c r="V29" s="484"/>
      <c r="W29" s="484"/>
      <c r="X29" s="484"/>
      <c r="Y29" s="484"/>
      <c r="Z29" s="487"/>
      <c r="AA29" s="487"/>
      <c r="AB29" s="487"/>
      <c r="AC29" s="487"/>
      <c r="AD29" s="487"/>
      <c r="AE29" s="487"/>
      <c r="AF29" s="487"/>
      <c r="AG29" s="487"/>
      <c r="AH29" s="487"/>
      <c r="AI29" s="487"/>
      <c r="AJ29" s="487"/>
      <c r="AK29" s="487"/>
      <c r="AL29" s="487"/>
      <c r="AM29" s="488"/>
      <c r="AN29" s="495"/>
      <c r="AO29" s="496"/>
      <c r="AP29" s="497"/>
      <c r="AQ29" s="501"/>
      <c r="AR29" s="502"/>
      <c r="AS29" s="503"/>
      <c r="AU29" s="433"/>
      <c r="AV29" s="433"/>
      <c r="AW29" s="390"/>
      <c r="AX29" s="434"/>
      <c r="AY29" s="433"/>
      <c r="AZ29" s="433"/>
      <c r="BA29" s="434"/>
    </row>
    <row r="30" spans="1:53" ht="19.5" customHeight="1">
      <c r="A30" s="461"/>
      <c r="B30" s="462"/>
      <c r="C30" s="463"/>
      <c r="D30" s="466" t="str">
        <f>IFERROR(IF(B30="","",MID("日月火水木金土",WEEKDAY(AW30),1)),"")</f>
        <v/>
      </c>
      <c r="E30" s="467"/>
      <c r="F30" s="463"/>
      <c r="G30" s="470"/>
      <c r="H30" s="471"/>
      <c r="I30" s="471"/>
      <c r="J30" s="471"/>
      <c r="K30" s="471"/>
      <c r="L30" s="471"/>
      <c r="M30" s="472"/>
      <c r="N30" s="471"/>
      <c r="O30" s="471"/>
      <c r="P30" s="504"/>
      <c r="Q30" s="505"/>
      <c r="R30" s="506"/>
      <c r="S30" s="507"/>
      <c r="T30" s="505"/>
      <c r="U30" s="506"/>
      <c r="V30" s="507"/>
      <c r="W30" s="505"/>
      <c r="X30" s="506"/>
      <c r="Y30" s="507"/>
      <c r="Z30" s="508" t="str">
        <f>IF(OR(Q30="",T30=""),"",T30-Q30-W30)</f>
        <v/>
      </c>
      <c r="AA30" s="509"/>
      <c r="AB30" s="510"/>
      <c r="AC30" s="511" t="str">
        <f>IF(Z30="","",IF(F30=2,0.5,ROUNDUP((HOUR(Z30)*60+MINUTE(Z30))/30,0)/2))</f>
        <v/>
      </c>
      <c r="AD30" s="512"/>
      <c r="AE30" s="513"/>
      <c r="AF30" s="489" t="str">
        <f ca="1">IFERROR(IF(OR(B30="",F30="",Q30="",T30="",$BB$5="",$BC$5=""),"",INDEX(サービス費!F:F,MATCH(AY30,サービス費!D:D,0))),"")</f>
        <v/>
      </c>
      <c r="AG30" s="490"/>
      <c r="AH30" s="490"/>
      <c r="AI30" s="491"/>
      <c r="AJ30" s="489" t="str">
        <f ca="1">IFERROR(IF(OR($K$7="",AF30=""),"",IF($BC$5=1,AF30*0.1,0)),"")</f>
        <v/>
      </c>
      <c r="AK30" s="490"/>
      <c r="AL30" s="490"/>
      <c r="AM30" s="491"/>
      <c r="AN30" s="492"/>
      <c r="AO30" s="493"/>
      <c r="AP30" s="494"/>
      <c r="AQ30" s="498"/>
      <c r="AR30" s="499"/>
      <c r="AS30" s="500"/>
      <c r="AU30" s="433">
        <v>10</v>
      </c>
      <c r="AV30" s="433" t="str">
        <f t="shared" ref="AV30" ca="1" si="15">TEXT($AV$2,"000")&amp;TEXT(AU30,"00")</f>
        <v>00310</v>
      </c>
      <c r="AW30" s="390" t="str">
        <f>IFERROR(IF(B30="","",DATEVALUE(利用者情報!$G$3&amp;利用者情報!$I$3&amp;利用者情報!$J$3&amp;利用者情報!$K$3&amp;B30&amp;"日")),"")</f>
        <v/>
      </c>
      <c r="AX30" s="434" t="str">
        <f>IF(F30="","",IF(F30=2,20,IF(F30=3,30,F30&amp;$BB$5)))</f>
        <v/>
      </c>
      <c r="AY30" s="433" t="str">
        <f>IF(AC30="","",AX30&amp;AC30)</f>
        <v/>
      </c>
      <c r="AZ30" s="433" t="str">
        <f>IFERROR(IF(AY30="","",INDEX(サービス費!E:E,MATCH(AY30,サービス費!D:D,0))),"")</f>
        <v/>
      </c>
      <c r="BA30" s="434" t="str">
        <f t="shared" ref="BA30" si="16">IF(OR(G30="その他",N30="その他",I31="その他（右欄に詳細を記載）",W30&gt;0,AND(AC30&gt;=8,AC30&lt;=24)),1,"")</f>
        <v/>
      </c>
    </row>
    <row r="31" spans="1:53" ht="19.5" customHeight="1" thickBot="1">
      <c r="A31" s="461"/>
      <c r="B31" s="464"/>
      <c r="C31" s="465"/>
      <c r="D31" s="468"/>
      <c r="E31" s="469"/>
      <c r="F31" s="465"/>
      <c r="G31" s="483" t="s">
        <v>115</v>
      </c>
      <c r="H31" s="484"/>
      <c r="I31" s="485"/>
      <c r="J31" s="485"/>
      <c r="K31" s="485"/>
      <c r="L31" s="485"/>
      <c r="M31" s="485"/>
      <c r="N31" s="485"/>
      <c r="O31" s="485"/>
      <c r="P31" s="486"/>
      <c r="Q31" s="483" t="s">
        <v>118</v>
      </c>
      <c r="R31" s="484"/>
      <c r="S31" s="484"/>
      <c r="T31" s="484"/>
      <c r="U31" s="484"/>
      <c r="V31" s="484"/>
      <c r="W31" s="484"/>
      <c r="X31" s="484"/>
      <c r="Y31" s="484"/>
      <c r="Z31" s="487"/>
      <c r="AA31" s="487"/>
      <c r="AB31" s="487"/>
      <c r="AC31" s="487"/>
      <c r="AD31" s="487"/>
      <c r="AE31" s="487"/>
      <c r="AF31" s="487"/>
      <c r="AG31" s="487"/>
      <c r="AH31" s="487"/>
      <c r="AI31" s="487"/>
      <c r="AJ31" s="487"/>
      <c r="AK31" s="487"/>
      <c r="AL31" s="487"/>
      <c r="AM31" s="488"/>
      <c r="AN31" s="495"/>
      <c r="AO31" s="496"/>
      <c r="AP31" s="497"/>
      <c r="AQ31" s="501"/>
      <c r="AR31" s="502"/>
      <c r="AS31" s="503"/>
      <c r="AU31" s="433"/>
      <c r="AV31" s="433"/>
      <c r="AW31" s="390"/>
      <c r="AX31" s="434"/>
      <c r="AY31" s="433"/>
      <c r="AZ31" s="433"/>
      <c r="BA31" s="434"/>
    </row>
    <row r="32" spans="1:53" ht="19.5" customHeight="1">
      <c r="A32" s="461"/>
      <c r="B32" s="462"/>
      <c r="C32" s="463"/>
      <c r="D32" s="466" t="str">
        <f>IFERROR(IF(B32="","",MID("日月火水木金土",WEEKDAY(AW32),1)),"")</f>
        <v/>
      </c>
      <c r="E32" s="467"/>
      <c r="F32" s="463"/>
      <c r="G32" s="470"/>
      <c r="H32" s="471"/>
      <c r="I32" s="471"/>
      <c r="J32" s="471"/>
      <c r="K32" s="471"/>
      <c r="L32" s="471"/>
      <c r="M32" s="472"/>
      <c r="N32" s="471"/>
      <c r="O32" s="471"/>
      <c r="P32" s="504"/>
      <c r="Q32" s="505"/>
      <c r="R32" s="506"/>
      <c r="S32" s="507"/>
      <c r="T32" s="505"/>
      <c r="U32" s="506"/>
      <c r="V32" s="507"/>
      <c r="W32" s="505"/>
      <c r="X32" s="506"/>
      <c r="Y32" s="507"/>
      <c r="Z32" s="508" t="str">
        <f>IF(OR(Q32="",T32=""),"",T32-Q32-W32)</f>
        <v/>
      </c>
      <c r="AA32" s="509"/>
      <c r="AB32" s="510"/>
      <c r="AC32" s="511" t="str">
        <f>IF(Z32="","",IF(F32=2,0.5,ROUNDUP((HOUR(Z32)*60+MINUTE(Z32))/30,0)/2))</f>
        <v/>
      </c>
      <c r="AD32" s="512"/>
      <c r="AE32" s="513"/>
      <c r="AF32" s="489" t="str">
        <f ca="1">IFERROR(IF(OR(B32="",F32="",Q32="",T32="",$BB$5="",$BC$5=""),"",INDEX(サービス費!F:F,MATCH(AY32,サービス費!D:D,0))),"")</f>
        <v/>
      </c>
      <c r="AG32" s="490"/>
      <c r="AH32" s="490"/>
      <c r="AI32" s="491"/>
      <c r="AJ32" s="489" t="str">
        <f ca="1">IFERROR(IF(OR($K$7="",AF32=""),"",IF($BC$5=1,AF32*0.1,0)),"")</f>
        <v/>
      </c>
      <c r="AK32" s="490"/>
      <c r="AL32" s="490"/>
      <c r="AM32" s="491"/>
      <c r="AN32" s="492"/>
      <c r="AO32" s="493"/>
      <c r="AP32" s="494"/>
      <c r="AQ32" s="498"/>
      <c r="AR32" s="499"/>
      <c r="AS32" s="500"/>
      <c r="AU32" s="433">
        <v>11</v>
      </c>
      <c r="AV32" s="433" t="str">
        <f t="shared" ref="AV32" ca="1" si="17">TEXT($AV$2,"000")&amp;TEXT(AU32,"00")</f>
        <v>00311</v>
      </c>
      <c r="AW32" s="390" t="str">
        <f>IFERROR(IF(B32="","",DATEVALUE(利用者情報!$G$3&amp;利用者情報!$I$3&amp;利用者情報!$J$3&amp;利用者情報!$K$3&amp;B32&amp;"日")),"")</f>
        <v/>
      </c>
      <c r="AX32" s="434" t="str">
        <f>IF(F32="","",IF(F32=2,20,IF(F32=3,30,F32&amp;$BB$5)))</f>
        <v/>
      </c>
      <c r="AY32" s="433" t="str">
        <f>IF(AC32="","",AX32&amp;AC32)</f>
        <v/>
      </c>
      <c r="AZ32" s="433" t="str">
        <f>IFERROR(IF(AY32="","",INDEX(サービス費!E:E,MATCH(AY32,サービス費!D:D,0))),"")</f>
        <v/>
      </c>
      <c r="BA32" s="434" t="str">
        <f t="shared" ref="BA32" si="18">IF(OR(G32="その他",N32="その他",I33="その他（右欄に詳細を記載）",W32&gt;0,AND(AC32&gt;=8,AC32&lt;=24)),1,"")</f>
        <v/>
      </c>
    </row>
    <row r="33" spans="1:53" ht="19.5" customHeight="1" thickBot="1">
      <c r="A33" s="461"/>
      <c r="B33" s="464"/>
      <c r="C33" s="465"/>
      <c r="D33" s="468"/>
      <c r="E33" s="469"/>
      <c r="F33" s="465"/>
      <c r="G33" s="483" t="s">
        <v>115</v>
      </c>
      <c r="H33" s="484"/>
      <c r="I33" s="485"/>
      <c r="J33" s="485"/>
      <c r="K33" s="485"/>
      <c r="L33" s="485"/>
      <c r="M33" s="485"/>
      <c r="N33" s="485"/>
      <c r="O33" s="485"/>
      <c r="P33" s="486"/>
      <c r="Q33" s="483" t="s">
        <v>118</v>
      </c>
      <c r="R33" s="484"/>
      <c r="S33" s="484"/>
      <c r="T33" s="484"/>
      <c r="U33" s="484"/>
      <c r="V33" s="484"/>
      <c r="W33" s="484"/>
      <c r="X33" s="484"/>
      <c r="Y33" s="484"/>
      <c r="Z33" s="487"/>
      <c r="AA33" s="487"/>
      <c r="AB33" s="487"/>
      <c r="AC33" s="487"/>
      <c r="AD33" s="487"/>
      <c r="AE33" s="487"/>
      <c r="AF33" s="487"/>
      <c r="AG33" s="487"/>
      <c r="AH33" s="487"/>
      <c r="AI33" s="487"/>
      <c r="AJ33" s="487"/>
      <c r="AK33" s="487"/>
      <c r="AL33" s="487"/>
      <c r="AM33" s="488"/>
      <c r="AN33" s="495"/>
      <c r="AO33" s="496"/>
      <c r="AP33" s="497"/>
      <c r="AQ33" s="501"/>
      <c r="AR33" s="502"/>
      <c r="AS33" s="503"/>
      <c r="AU33" s="433"/>
      <c r="AV33" s="433"/>
      <c r="AW33" s="390"/>
      <c r="AX33" s="434"/>
      <c r="AY33" s="433"/>
      <c r="AZ33" s="433"/>
      <c r="BA33" s="434"/>
    </row>
    <row r="34" spans="1:53" ht="19.5" customHeight="1">
      <c r="A34" s="461"/>
      <c r="B34" s="462"/>
      <c r="C34" s="463"/>
      <c r="D34" s="466" t="str">
        <f>IFERROR(IF(B34="","",MID("日月火水木金土",WEEKDAY(AW34),1)),"")</f>
        <v/>
      </c>
      <c r="E34" s="467"/>
      <c r="F34" s="463"/>
      <c r="G34" s="470"/>
      <c r="H34" s="471"/>
      <c r="I34" s="471"/>
      <c r="J34" s="471"/>
      <c r="K34" s="471"/>
      <c r="L34" s="471"/>
      <c r="M34" s="472"/>
      <c r="N34" s="471"/>
      <c r="O34" s="471"/>
      <c r="P34" s="504"/>
      <c r="Q34" s="505"/>
      <c r="R34" s="506"/>
      <c r="S34" s="507"/>
      <c r="T34" s="505"/>
      <c r="U34" s="506"/>
      <c r="V34" s="507"/>
      <c r="W34" s="505"/>
      <c r="X34" s="506"/>
      <c r="Y34" s="507"/>
      <c r="Z34" s="508" t="str">
        <f>IF(OR(Q34="",T34=""),"",T34-Q34-W34)</f>
        <v/>
      </c>
      <c r="AA34" s="509"/>
      <c r="AB34" s="510"/>
      <c r="AC34" s="511" t="str">
        <f>IF(Z34="","",IF(F34=2,0.5,ROUNDUP((HOUR(Z34)*60+MINUTE(Z34))/30,0)/2))</f>
        <v/>
      </c>
      <c r="AD34" s="512"/>
      <c r="AE34" s="513"/>
      <c r="AF34" s="489" t="str">
        <f ca="1">IFERROR(IF(OR(B34="",F34="",Q34="",T34="",$BB$5="",$BC$5=""),"",INDEX(サービス費!F:F,MATCH(AY34,サービス費!D:D,0))),"")</f>
        <v/>
      </c>
      <c r="AG34" s="490"/>
      <c r="AH34" s="490"/>
      <c r="AI34" s="491"/>
      <c r="AJ34" s="489" t="str">
        <f ca="1">IFERROR(IF(OR($K$7="",AF34=""),"",IF($BC$5=1,AF34*0.1,0)),"")</f>
        <v/>
      </c>
      <c r="AK34" s="490"/>
      <c r="AL34" s="490"/>
      <c r="AM34" s="491"/>
      <c r="AN34" s="492"/>
      <c r="AO34" s="493"/>
      <c r="AP34" s="494"/>
      <c r="AQ34" s="498"/>
      <c r="AR34" s="499"/>
      <c r="AS34" s="500"/>
      <c r="AU34" s="433">
        <v>12</v>
      </c>
      <c r="AV34" s="433" t="str">
        <f t="shared" ref="AV34" ca="1" si="19">TEXT($AV$2,"000")&amp;TEXT(AU34,"00")</f>
        <v>00312</v>
      </c>
      <c r="AW34" s="390" t="str">
        <f>IFERROR(IF(B34="","",DATEVALUE(利用者情報!$G$3&amp;利用者情報!$I$3&amp;利用者情報!$J$3&amp;利用者情報!$K$3&amp;B34&amp;"日")),"")</f>
        <v/>
      </c>
      <c r="AX34" s="434" t="str">
        <f>IF(F34="","",IF(F34=2,20,IF(F34=3,30,F34&amp;$BB$5)))</f>
        <v/>
      </c>
      <c r="AY34" s="433" t="str">
        <f>IF(AC34="","",AX34&amp;AC34)</f>
        <v/>
      </c>
      <c r="AZ34" s="433" t="str">
        <f>IFERROR(IF(AY34="","",INDEX(サービス費!E:E,MATCH(AY34,サービス費!D:D,0))),"")</f>
        <v/>
      </c>
      <c r="BA34" s="434" t="str">
        <f t="shared" ref="BA34" si="20">IF(OR(G34="その他",N34="その他",I35="その他（右欄に詳細を記載）",W34&gt;0,AND(AC34&gt;=8,AC34&lt;=24)),1,"")</f>
        <v/>
      </c>
    </row>
    <row r="35" spans="1:53" ht="19.5" customHeight="1" thickBot="1">
      <c r="A35" s="461"/>
      <c r="B35" s="464"/>
      <c r="C35" s="465"/>
      <c r="D35" s="468"/>
      <c r="E35" s="469"/>
      <c r="F35" s="465"/>
      <c r="G35" s="483" t="s">
        <v>115</v>
      </c>
      <c r="H35" s="484"/>
      <c r="I35" s="485"/>
      <c r="J35" s="485"/>
      <c r="K35" s="485"/>
      <c r="L35" s="485"/>
      <c r="M35" s="485"/>
      <c r="N35" s="485"/>
      <c r="O35" s="485"/>
      <c r="P35" s="486"/>
      <c r="Q35" s="483" t="s">
        <v>118</v>
      </c>
      <c r="R35" s="484"/>
      <c r="S35" s="484"/>
      <c r="T35" s="484"/>
      <c r="U35" s="484"/>
      <c r="V35" s="484"/>
      <c r="W35" s="484"/>
      <c r="X35" s="484"/>
      <c r="Y35" s="484"/>
      <c r="Z35" s="487"/>
      <c r="AA35" s="487"/>
      <c r="AB35" s="487"/>
      <c r="AC35" s="487"/>
      <c r="AD35" s="487"/>
      <c r="AE35" s="487"/>
      <c r="AF35" s="487"/>
      <c r="AG35" s="487"/>
      <c r="AH35" s="487"/>
      <c r="AI35" s="487"/>
      <c r="AJ35" s="487"/>
      <c r="AK35" s="487"/>
      <c r="AL35" s="487"/>
      <c r="AM35" s="488"/>
      <c r="AN35" s="495"/>
      <c r="AO35" s="496"/>
      <c r="AP35" s="497"/>
      <c r="AQ35" s="501"/>
      <c r="AR35" s="502"/>
      <c r="AS35" s="503"/>
      <c r="AU35" s="433"/>
      <c r="AV35" s="433"/>
      <c r="AW35" s="390"/>
      <c r="AX35" s="434"/>
      <c r="AY35" s="433"/>
      <c r="AZ35" s="433"/>
      <c r="BA35" s="434"/>
    </row>
    <row r="36" spans="1:53" ht="19.5" customHeight="1">
      <c r="A36" s="461"/>
      <c r="B36" s="462"/>
      <c r="C36" s="463"/>
      <c r="D36" s="466" t="str">
        <f>IFERROR(IF(B36="","",MID("日月火水木金土",WEEKDAY(AW36),1)),"")</f>
        <v/>
      </c>
      <c r="E36" s="467"/>
      <c r="F36" s="463"/>
      <c r="G36" s="470"/>
      <c r="H36" s="471"/>
      <c r="I36" s="471"/>
      <c r="J36" s="471"/>
      <c r="K36" s="471"/>
      <c r="L36" s="471"/>
      <c r="M36" s="472"/>
      <c r="N36" s="471"/>
      <c r="O36" s="471"/>
      <c r="P36" s="504"/>
      <c r="Q36" s="505"/>
      <c r="R36" s="506"/>
      <c r="S36" s="507"/>
      <c r="T36" s="505"/>
      <c r="U36" s="506"/>
      <c r="V36" s="507"/>
      <c r="W36" s="505"/>
      <c r="X36" s="506"/>
      <c r="Y36" s="507"/>
      <c r="Z36" s="508" t="str">
        <f>IF(OR(Q36="",T36=""),"",T36-Q36-W36)</f>
        <v/>
      </c>
      <c r="AA36" s="509"/>
      <c r="AB36" s="510"/>
      <c r="AC36" s="511" t="str">
        <f>IF(Z36="","",IF(F36=2,0.5,ROUNDUP((HOUR(Z36)*60+MINUTE(Z36))/30,0)/2))</f>
        <v/>
      </c>
      <c r="AD36" s="512"/>
      <c r="AE36" s="513"/>
      <c r="AF36" s="489" t="str">
        <f ca="1">IFERROR(IF(OR(B36="",F36="",Q36="",T36="",$BB$5="",$BC$5=""),"",INDEX(サービス費!F:F,MATCH(AY36,サービス費!D:D,0))),"")</f>
        <v/>
      </c>
      <c r="AG36" s="490"/>
      <c r="AH36" s="490"/>
      <c r="AI36" s="491"/>
      <c r="AJ36" s="489" t="str">
        <f ca="1">IFERROR(IF(OR($K$7="",AF36=""),"",IF($BC$5=1,AF36*0.1,0)),"")</f>
        <v/>
      </c>
      <c r="AK36" s="490"/>
      <c r="AL36" s="490"/>
      <c r="AM36" s="491"/>
      <c r="AN36" s="492"/>
      <c r="AO36" s="493"/>
      <c r="AP36" s="494"/>
      <c r="AQ36" s="498"/>
      <c r="AR36" s="499"/>
      <c r="AS36" s="500"/>
      <c r="AU36" s="433">
        <v>13</v>
      </c>
      <c r="AV36" s="433" t="str">
        <f t="shared" ref="AV36" ca="1" si="21">TEXT($AV$2,"000")&amp;TEXT(AU36,"00")</f>
        <v>00313</v>
      </c>
      <c r="AW36" s="390" t="str">
        <f>IFERROR(IF(B36="","",DATEVALUE(利用者情報!$G$3&amp;利用者情報!$I$3&amp;利用者情報!$J$3&amp;利用者情報!$K$3&amp;B36&amp;"日")),"")</f>
        <v/>
      </c>
      <c r="AX36" s="434" t="str">
        <f>IF(F36="","",IF(F36=2,20,IF(F36=3,30,F36&amp;$BB$5)))</f>
        <v/>
      </c>
      <c r="AY36" s="433" t="str">
        <f>IF(AC36="","",AX36&amp;AC36)</f>
        <v/>
      </c>
      <c r="AZ36" s="433" t="str">
        <f>IFERROR(IF(AY36="","",INDEX(サービス費!E:E,MATCH(AY36,サービス費!D:D,0))),"")</f>
        <v/>
      </c>
      <c r="BA36" s="434" t="str">
        <f t="shared" ref="BA36" si="22">IF(OR(G36="その他",N36="その他",I37="その他（右欄に詳細を記載）",W36&gt;0,AND(AC36&gt;=8,AC36&lt;=24)),1,"")</f>
        <v/>
      </c>
    </row>
    <row r="37" spans="1:53" ht="19.5" customHeight="1" thickBot="1">
      <c r="A37" s="461"/>
      <c r="B37" s="464"/>
      <c r="C37" s="465"/>
      <c r="D37" s="468"/>
      <c r="E37" s="469"/>
      <c r="F37" s="465"/>
      <c r="G37" s="483" t="s">
        <v>115</v>
      </c>
      <c r="H37" s="484"/>
      <c r="I37" s="485"/>
      <c r="J37" s="485"/>
      <c r="K37" s="485"/>
      <c r="L37" s="485"/>
      <c r="M37" s="485"/>
      <c r="N37" s="485"/>
      <c r="O37" s="485"/>
      <c r="P37" s="486"/>
      <c r="Q37" s="483" t="s">
        <v>118</v>
      </c>
      <c r="R37" s="484"/>
      <c r="S37" s="484"/>
      <c r="T37" s="484"/>
      <c r="U37" s="484"/>
      <c r="V37" s="484"/>
      <c r="W37" s="484"/>
      <c r="X37" s="484"/>
      <c r="Y37" s="484"/>
      <c r="Z37" s="487"/>
      <c r="AA37" s="487"/>
      <c r="AB37" s="487"/>
      <c r="AC37" s="487"/>
      <c r="AD37" s="487"/>
      <c r="AE37" s="487"/>
      <c r="AF37" s="487"/>
      <c r="AG37" s="487"/>
      <c r="AH37" s="487"/>
      <c r="AI37" s="487"/>
      <c r="AJ37" s="487"/>
      <c r="AK37" s="487"/>
      <c r="AL37" s="487"/>
      <c r="AM37" s="488"/>
      <c r="AN37" s="495"/>
      <c r="AO37" s="496"/>
      <c r="AP37" s="497"/>
      <c r="AQ37" s="501"/>
      <c r="AR37" s="502"/>
      <c r="AS37" s="503"/>
      <c r="AU37" s="433"/>
      <c r="AV37" s="433"/>
      <c r="AW37" s="390"/>
      <c r="AX37" s="434"/>
      <c r="AY37" s="433"/>
      <c r="AZ37" s="433"/>
      <c r="BA37" s="434"/>
    </row>
    <row r="38" spans="1:53" ht="19.5" customHeight="1">
      <c r="A38" s="461"/>
      <c r="B38" s="462"/>
      <c r="C38" s="463"/>
      <c r="D38" s="466" t="str">
        <f>IFERROR(IF(B38="","",MID("日月火水木金土",WEEKDAY(AW38),1)),"")</f>
        <v/>
      </c>
      <c r="E38" s="467"/>
      <c r="F38" s="463"/>
      <c r="G38" s="470"/>
      <c r="H38" s="471"/>
      <c r="I38" s="471"/>
      <c r="J38" s="471"/>
      <c r="K38" s="471"/>
      <c r="L38" s="471"/>
      <c r="M38" s="472"/>
      <c r="N38" s="471"/>
      <c r="O38" s="471"/>
      <c r="P38" s="504"/>
      <c r="Q38" s="505"/>
      <c r="R38" s="506"/>
      <c r="S38" s="507"/>
      <c r="T38" s="505"/>
      <c r="U38" s="506"/>
      <c r="V38" s="507"/>
      <c r="W38" s="505"/>
      <c r="X38" s="506"/>
      <c r="Y38" s="507"/>
      <c r="Z38" s="508" t="str">
        <f>IF(OR(Q38="",T38=""),"",T38-Q38-W38)</f>
        <v/>
      </c>
      <c r="AA38" s="509"/>
      <c r="AB38" s="510"/>
      <c r="AC38" s="511" t="str">
        <f>IF(Z38="","",IF(F38=2,0.5,ROUNDUP((HOUR(Z38)*60+MINUTE(Z38))/30,0)/2))</f>
        <v/>
      </c>
      <c r="AD38" s="512"/>
      <c r="AE38" s="513"/>
      <c r="AF38" s="489" t="str">
        <f ca="1">IFERROR(IF(OR(B38="",F38="",Q38="",T38="",$BB$5="",$BC$5=""),"",INDEX(サービス費!F:F,MATCH(AY38,サービス費!D:D,0))),"")</f>
        <v/>
      </c>
      <c r="AG38" s="490"/>
      <c r="AH38" s="490"/>
      <c r="AI38" s="491"/>
      <c r="AJ38" s="489" t="str">
        <f ca="1">IFERROR(IF(OR($K$7="",AF38=""),"",IF($BC$5=1,AF38*0.1,0)),"")</f>
        <v/>
      </c>
      <c r="AK38" s="490"/>
      <c r="AL38" s="490"/>
      <c r="AM38" s="491"/>
      <c r="AN38" s="492"/>
      <c r="AO38" s="493"/>
      <c r="AP38" s="494"/>
      <c r="AQ38" s="498"/>
      <c r="AR38" s="499"/>
      <c r="AS38" s="500"/>
      <c r="AU38" s="433">
        <v>14</v>
      </c>
      <c r="AV38" s="433" t="str">
        <f t="shared" ref="AV38" ca="1" si="23">TEXT($AV$2,"000")&amp;TEXT(AU38,"00")</f>
        <v>00314</v>
      </c>
      <c r="AW38" s="390" t="str">
        <f>IFERROR(IF(B38="","",DATEVALUE(利用者情報!$G$3&amp;利用者情報!$I$3&amp;利用者情報!$J$3&amp;利用者情報!$K$3&amp;B38&amp;"日")),"")</f>
        <v/>
      </c>
      <c r="AX38" s="434" t="str">
        <f>IF(F38="","",IF(F38=2,20,IF(F38=3,30,F38&amp;$BB$5)))</f>
        <v/>
      </c>
      <c r="AY38" s="433" t="str">
        <f>IF(AC38="","",AX38&amp;AC38)</f>
        <v/>
      </c>
      <c r="AZ38" s="433" t="str">
        <f>IFERROR(IF(AY38="","",INDEX(サービス費!E:E,MATCH(AY38,サービス費!D:D,0))),"")</f>
        <v/>
      </c>
      <c r="BA38" s="434" t="str">
        <f t="shared" ref="BA38" si="24">IF(OR(G38="その他",N38="その他",I39="その他（右欄に詳細を記載）",W38&gt;0,AND(AC38&gt;=8,AC38&lt;=24)),1,"")</f>
        <v/>
      </c>
    </row>
    <row r="39" spans="1:53" ht="19.5" customHeight="1" thickBot="1">
      <c r="A39" s="461"/>
      <c r="B39" s="464"/>
      <c r="C39" s="465"/>
      <c r="D39" s="468"/>
      <c r="E39" s="469"/>
      <c r="F39" s="465"/>
      <c r="G39" s="483" t="s">
        <v>115</v>
      </c>
      <c r="H39" s="484"/>
      <c r="I39" s="485"/>
      <c r="J39" s="485"/>
      <c r="K39" s="485"/>
      <c r="L39" s="485"/>
      <c r="M39" s="485"/>
      <c r="N39" s="485"/>
      <c r="O39" s="485"/>
      <c r="P39" s="486"/>
      <c r="Q39" s="483" t="s">
        <v>118</v>
      </c>
      <c r="R39" s="484"/>
      <c r="S39" s="484"/>
      <c r="T39" s="484"/>
      <c r="U39" s="484"/>
      <c r="V39" s="484"/>
      <c r="W39" s="484"/>
      <c r="X39" s="484"/>
      <c r="Y39" s="484"/>
      <c r="Z39" s="487"/>
      <c r="AA39" s="487"/>
      <c r="AB39" s="487"/>
      <c r="AC39" s="487"/>
      <c r="AD39" s="487"/>
      <c r="AE39" s="487"/>
      <c r="AF39" s="487"/>
      <c r="AG39" s="487"/>
      <c r="AH39" s="487"/>
      <c r="AI39" s="487"/>
      <c r="AJ39" s="487"/>
      <c r="AK39" s="487"/>
      <c r="AL39" s="487"/>
      <c r="AM39" s="488"/>
      <c r="AN39" s="495"/>
      <c r="AO39" s="496"/>
      <c r="AP39" s="497"/>
      <c r="AQ39" s="501"/>
      <c r="AR39" s="502"/>
      <c r="AS39" s="503"/>
      <c r="AU39" s="433"/>
      <c r="AV39" s="433"/>
      <c r="AW39" s="390"/>
      <c r="AX39" s="434"/>
      <c r="AY39" s="433"/>
      <c r="AZ39" s="433"/>
      <c r="BA39" s="434"/>
    </row>
    <row r="40" spans="1:53" ht="19.5" customHeight="1">
      <c r="A40" s="461"/>
      <c r="B40" s="462"/>
      <c r="C40" s="463"/>
      <c r="D40" s="466" t="str">
        <f>IFERROR(IF(B40="","",MID("日月火水木金土",WEEKDAY(AW40),1)),"")</f>
        <v/>
      </c>
      <c r="E40" s="467"/>
      <c r="F40" s="463"/>
      <c r="G40" s="470"/>
      <c r="H40" s="471"/>
      <c r="I40" s="471"/>
      <c r="J40" s="471"/>
      <c r="K40" s="471"/>
      <c r="L40" s="471"/>
      <c r="M40" s="472"/>
      <c r="N40" s="471"/>
      <c r="O40" s="471"/>
      <c r="P40" s="504"/>
      <c r="Q40" s="505"/>
      <c r="R40" s="506"/>
      <c r="S40" s="507"/>
      <c r="T40" s="505"/>
      <c r="U40" s="506"/>
      <c r="V40" s="507"/>
      <c r="W40" s="505"/>
      <c r="X40" s="506"/>
      <c r="Y40" s="507"/>
      <c r="Z40" s="508" t="str">
        <f>IF(OR(Q40="",T40=""),"",T40-Q40-W40)</f>
        <v/>
      </c>
      <c r="AA40" s="509"/>
      <c r="AB40" s="510"/>
      <c r="AC40" s="511" t="str">
        <f>IF(Z40="","",IF(F40=2,0.5,ROUNDUP((HOUR(Z40)*60+MINUTE(Z40))/30,0)/2))</f>
        <v/>
      </c>
      <c r="AD40" s="512"/>
      <c r="AE40" s="513"/>
      <c r="AF40" s="489" t="str">
        <f ca="1">IFERROR(IF(OR(B40="",F40="",Q40="",T40="",$BB$5="",$BC$5=""),"",INDEX(サービス費!F:F,MATCH(AY40,サービス費!D:D,0))),"")</f>
        <v/>
      </c>
      <c r="AG40" s="490"/>
      <c r="AH40" s="490"/>
      <c r="AI40" s="491"/>
      <c r="AJ40" s="489" t="str">
        <f ca="1">IFERROR(IF(OR($K$7="",AF40=""),"",IF($BC$5=1,AF40*0.1,0)),"")</f>
        <v/>
      </c>
      <c r="AK40" s="490"/>
      <c r="AL40" s="490"/>
      <c r="AM40" s="491"/>
      <c r="AN40" s="492"/>
      <c r="AO40" s="493"/>
      <c r="AP40" s="494"/>
      <c r="AQ40" s="498"/>
      <c r="AR40" s="499"/>
      <c r="AS40" s="500"/>
      <c r="AU40" s="433">
        <v>15</v>
      </c>
      <c r="AV40" s="433" t="str">
        <f t="shared" ref="AV40" ca="1" si="25">TEXT($AV$2,"000")&amp;TEXT(AU40,"00")</f>
        <v>00315</v>
      </c>
      <c r="AW40" s="390" t="str">
        <f>IFERROR(IF(B40="","",DATEVALUE(利用者情報!$G$3&amp;利用者情報!$I$3&amp;利用者情報!$J$3&amp;利用者情報!$K$3&amp;B40&amp;"日")),"")</f>
        <v/>
      </c>
      <c r="AX40" s="434" t="str">
        <f>IF(F40="","",IF(F40=2,20,IF(F40=3,30,F40&amp;$BB$5)))</f>
        <v/>
      </c>
      <c r="AY40" s="433" t="str">
        <f>IF(AC40="","",AX40&amp;AC40)</f>
        <v/>
      </c>
      <c r="AZ40" s="433" t="str">
        <f>IFERROR(IF(AY40="","",INDEX(サービス費!E:E,MATCH(AY40,サービス費!D:D,0))),"")</f>
        <v/>
      </c>
      <c r="BA40" s="434" t="str">
        <f t="shared" ref="BA40" si="26">IF(OR(G40="その他",N40="その他",I41="その他（右欄に詳細を記載）",W40&gt;0,AND(AC40&gt;=8,AC40&lt;=24)),1,"")</f>
        <v/>
      </c>
    </row>
    <row r="41" spans="1:53" ht="19.5" customHeight="1" thickBot="1">
      <c r="A41" s="461"/>
      <c r="B41" s="464"/>
      <c r="C41" s="465"/>
      <c r="D41" s="468"/>
      <c r="E41" s="469"/>
      <c r="F41" s="465"/>
      <c r="G41" s="483" t="s">
        <v>115</v>
      </c>
      <c r="H41" s="484"/>
      <c r="I41" s="485"/>
      <c r="J41" s="485"/>
      <c r="K41" s="485"/>
      <c r="L41" s="485"/>
      <c r="M41" s="485"/>
      <c r="N41" s="485"/>
      <c r="O41" s="485"/>
      <c r="P41" s="486"/>
      <c r="Q41" s="483" t="s">
        <v>118</v>
      </c>
      <c r="R41" s="484"/>
      <c r="S41" s="484"/>
      <c r="T41" s="484"/>
      <c r="U41" s="484"/>
      <c r="V41" s="484"/>
      <c r="W41" s="484"/>
      <c r="X41" s="484"/>
      <c r="Y41" s="484"/>
      <c r="Z41" s="487"/>
      <c r="AA41" s="487"/>
      <c r="AB41" s="487"/>
      <c r="AC41" s="487"/>
      <c r="AD41" s="487"/>
      <c r="AE41" s="487"/>
      <c r="AF41" s="487"/>
      <c r="AG41" s="487"/>
      <c r="AH41" s="487"/>
      <c r="AI41" s="487"/>
      <c r="AJ41" s="487"/>
      <c r="AK41" s="487"/>
      <c r="AL41" s="487"/>
      <c r="AM41" s="488"/>
      <c r="AN41" s="495"/>
      <c r="AO41" s="496"/>
      <c r="AP41" s="497"/>
      <c r="AQ41" s="501"/>
      <c r="AR41" s="502"/>
      <c r="AS41" s="503"/>
      <c r="AU41" s="433"/>
      <c r="AV41" s="433"/>
      <c r="AW41" s="390"/>
      <c r="AX41" s="434"/>
      <c r="AY41" s="433"/>
      <c r="AZ41" s="433"/>
      <c r="BA41" s="434"/>
    </row>
    <row r="42" spans="1:53" ht="30.75" customHeight="1">
      <c r="B42" s="515" t="s">
        <v>320</v>
      </c>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7"/>
      <c r="AA42" s="521" t="s">
        <v>29</v>
      </c>
      <c r="AB42" s="521"/>
      <c r="AC42" s="521"/>
      <c r="AD42" s="521"/>
      <c r="AE42" s="522"/>
      <c r="AF42" s="523" t="s">
        <v>30</v>
      </c>
      <c r="AG42" s="521"/>
      <c r="AH42" s="521"/>
      <c r="AI42" s="522"/>
      <c r="AJ42" s="523" t="s">
        <v>31</v>
      </c>
      <c r="AK42" s="521"/>
      <c r="AL42" s="521"/>
      <c r="AM42" s="522"/>
      <c r="AN42" s="523" t="s">
        <v>32</v>
      </c>
      <c r="AO42" s="521"/>
      <c r="AP42" s="521"/>
      <c r="AQ42" s="521"/>
      <c r="AR42" s="521"/>
      <c r="AS42" s="524"/>
      <c r="AU42" s="96"/>
      <c r="AV42" s="97" t="s">
        <v>85</v>
      </c>
      <c r="AW42" s="98" t="s">
        <v>86</v>
      </c>
      <c r="AX42" s="98" t="s">
        <v>87</v>
      </c>
      <c r="AY42" s="99"/>
      <c r="AZ42" s="99"/>
      <c r="BA42" s="96"/>
    </row>
    <row r="43" spans="1:53" ht="63" customHeight="1" thickBot="1">
      <c r="A43" s="100"/>
      <c r="B43" s="518"/>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20"/>
      <c r="AA43" s="525" t="str">
        <f ca="1">IF(AND(AV86="",AV129="",AV172="",AV215=""),AV43,"－")</f>
        <v/>
      </c>
      <c r="AB43" s="525"/>
      <c r="AC43" s="525"/>
      <c r="AD43" s="484" t="s">
        <v>123</v>
      </c>
      <c r="AE43" s="526"/>
      <c r="AF43" s="527" t="str">
        <f ca="1">IF(AND(AW86="",AW129="",AW172="",AW215=""),AW43,"－")</f>
        <v/>
      </c>
      <c r="AG43" s="525"/>
      <c r="AH43" s="525"/>
      <c r="AI43" s="101" t="s">
        <v>12</v>
      </c>
      <c r="AJ43" s="528" t="str">
        <f ca="1">IF(AND(AX86="",AX129="",AX172="",AX215=""),IF(AX43="","",IF(AX43&gt;=$K$7,$K$7,AX43)),"－")</f>
        <v/>
      </c>
      <c r="AK43" s="525"/>
      <c r="AL43" s="525"/>
      <c r="AM43" s="102" t="s">
        <v>12</v>
      </c>
      <c r="AN43" s="528" t="str">
        <f ca="1">IFERROR(IF(AF43="－","－",AF43-AJ43),"")</f>
        <v/>
      </c>
      <c r="AO43" s="525"/>
      <c r="AP43" s="525"/>
      <c r="AQ43" s="525"/>
      <c r="AR43" s="525"/>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419" t="str">
        <f>IF($B$2="","",$B$2)</f>
        <v/>
      </c>
      <c r="C45" s="419"/>
      <c r="D45" s="419"/>
      <c r="E45" s="419"/>
      <c r="F45" s="419"/>
      <c r="G45" s="80" t="s">
        <v>65</v>
      </c>
      <c r="H45" s="419" t="str">
        <f>IF($H$2="","",$H$2)</f>
        <v/>
      </c>
      <c r="I45" s="419"/>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391" t="s">
        <v>1</v>
      </c>
      <c r="C46" s="404"/>
      <c r="D46" s="404"/>
      <c r="E46" s="404"/>
      <c r="F46" s="424" t="str">
        <f ca="1">IF($F$3="","",$F$3)</f>
        <v/>
      </c>
      <c r="G46" s="425"/>
      <c r="H46" s="425"/>
      <c r="I46" s="425"/>
      <c r="J46" s="425"/>
      <c r="K46" s="425"/>
      <c r="L46" s="425"/>
      <c r="M46" s="425"/>
      <c r="N46" s="425"/>
      <c r="O46" s="426"/>
      <c r="P46" s="415" t="s">
        <v>2</v>
      </c>
      <c r="Q46" s="392"/>
      <c r="R46" s="392"/>
      <c r="S46" s="392"/>
      <c r="T46" s="393"/>
      <c r="U46" s="397" t="str">
        <f ca="1">IF($U$3="","",$U$3)</f>
        <v/>
      </c>
      <c r="V46" s="398"/>
      <c r="W46" s="398"/>
      <c r="X46" s="398"/>
      <c r="Y46" s="398"/>
      <c r="Z46" s="398"/>
      <c r="AA46" s="398"/>
      <c r="AB46" s="514"/>
      <c r="AC46" s="415" t="s">
        <v>3</v>
      </c>
      <c r="AD46" s="393"/>
      <c r="AE46" s="416" t="str">
        <f ca="1">IF($AE$3="","",$AE$3)</f>
        <v/>
      </c>
      <c r="AF46" s="417"/>
      <c r="AG46" s="86"/>
      <c r="AH46" s="409" t="s">
        <v>4</v>
      </c>
      <c r="AI46" s="410"/>
      <c r="AJ46" s="410"/>
      <c r="AK46" s="410"/>
      <c r="AL46" s="410"/>
      <c r="AM46" s="410"/>
      <c r="AN46" s="410"/>
      <c r="AO46" s="410"/>
      <c r="AP46" s="410"/>
      <c r="AQ46" s="410"/>
      <c r="AR46" s="410"/>
      <c r="AS46" s="411"/>
      <c r="AU46" s="96"/>
      <c r="AV46" s="107"/>
      <c r="AW46" s="99"/>
      <c r="AX46" s="96"/>
      <c r="AY46" s="96"/>
      <c r="AZ46" s="96"/>
      <c r="BA46" s="96"/>
    </row>
    <row r="47" spans="1:53" ht="18" customHeight="1">
      <c r="A47" s="85"/>
      <c r="B47" s="406"/>
      <c r="C47" s="407"/>
      <c r="D47" s="407"/>
      <c r="E47" s="407"/>
      <c r="F47" s="427"/>
      <c r="G47" s="428"/>
      <c r="H47" s="428"/>
      <c r="I47" s="428"/>
      <c r="J47" s="428"/>
      <c r="K47" s="428"/>
      <c r="L47" s="428"/>
      <c r="M47" s="428"/>
      <c r="N47" s="428"/>
      <c r="O47" s="429"/>
      <c r="P47" s="394" t="s">
        <v>5</v>
      </c>
      <c r="Q47" s="395"/>
      <c r="R47" s="395"/>
      <c r="S47" s="395"/>
      <c r="T47" s="396"/>
      <c r="U47" s="399" t="str">
        <f ca="1">IF($U$4="","",$U$4)</f>
        <v/>
      </c>
      <c r="V47" s="400"/>
      <c r="W47" s="400"/>
      <c r="X47" s="400"/>
      <c r="Y47" s="400"/>
      <c r="Z47" s="400"/>
      <c r="AA47" s="400"/>
      <c r="AB47" s="420"/>
      <c r="AC47" s="394"/>
      <c r="AD47" s="396"/>
      <c r="AE47" s="418"/>
      <c r="AF47" s="419"/>
      <c r="AG47" s="89" t="s">
        <v>6</v>
      </c>
      <c r="AH47" s="421" t="str">
        <f>IF($AH$4="","",$AH$4)</f>
        <v/>
      </c>
      <c r="AI47" s="422"/>
      <c r="AJ47" s="422"/>
      <c r="AK47" s="422"/>
      <c r="AL47" s="422"/>
      <c r="AM47" s="422"/>
      <c r="AN47" s="422"/>
      <c r="AO47" s="422"/>
      <c r="AP47" s="422"/>
      <c r="AQ47" s="422"/>
      <c r="AR47" s="422"/>
      <c r="AS47" s="423"/>
      <c r="AU47" s="96"/>
      <c r="AV47" s="107"/>
      <c r="AW47" s="99"/>
      <c r="AX47" s="96"/>
      <c r="AY47" s="96"/>
      <c r="AZ47" s="96"/>
      <c r="BA47" s="96"/>
    </row>
    <row r="48" spans="1:53" ht="18" customHeight="1">
      <c r="A48" s="85"/>
      <c r="B48" s="391" t="s">
        <v>7</v>
      </c>
      <c r="C48" s="392"/>
      <c r="D48" s="392"/>
      <c r="E48" s="393"/>
      <c r="F48" s="397" t="str">
        <f ca="1">IF($F$5="","",$F$5)</f>
        <v/>
      </c>
      <c r="G48" s="398"/>
      <c r="H48" s="398"/>
      <c r="I48" s="92"/>
      <c r="J48" s="92"/>
      <c r="K48" s="92"/>
      <c r="L48" s="401" t="str">
        <f ca="1">$L$5</f>
        <v>□身介有</v>
      </c>
      <c r="M48" s="402"/>
      <c r="N48" s="402"/>
      <c r="O48" s="402"/>
      <c r="P48" s="402"/>
      <c r="Q48" s="402" t="str">
        <f ca="1">$Q$5</f>
        <v>□施設等利用型</v>
      </c>
      <c r="R48" s="402"/>
      <c r="S48" s="402"/>
      <c r="T48" s="402"/>
      <c r="U48" s="402"/>
      <c r="V48" s="402"/>
      <c r="W48" s="403"/>
      <c r="X48" s="391" t="s">
        <v>8</v>
      </c>
      <c r="Y48" s="404"/>
      <c r="Z48" s="404"/>
      <c r="AA48" s="405"/>
      <c r="AB48" s="398" t="str">
        <f ca="1">IF($AB$5="","",$AB$5)</f>
        <v/>
      </c>
      <c r="AC48" s="398"/>
      <c r="AD48" s="398"/>
      <c r="AE48" s="92"/>
      <c r="AF48" s="92"/>
      <c r="AG48" s="92"/>
      <c r="AH48" s="409" t="s">
        <v>9</v>
      </c>
      <c r="AI48" s="410"/>
      <c r="AJ48" s="410"/>
      <c r="AK48" s="410"/>
      <c r="AL48" s="410"/>
      <c r="AM48" s="410"/>
      <c r="AN48" s="410"/>
      <c r="AO48" s="410"/>
      <c r="AP48" s="410"/>
      <c r="AQ48" s="410"/>
      <c r="AR48" s="410"/>
      <c r="AS48" s="411"/>
      <c r="AU48" s="96"/>
      <c r="AV48" s="107"/>
      <c r="AW48" s="99"/>
      <c r="AX48" s="96"/>
      <c r="AY48" s="96"/>
      <c r="AZ48" s="96"/>
      <c r="BA48" s="96"/>
    </row>
    <row r="49" spans="1:53" ht="18" customHeight="1">
      <c r="A49" s="85"/>
      <c r="B49" s="394"/>
      <c r="C49" s="395"/>
      <c r="D49" s="395"/>
      <c r="E49" s="396"/>
      <c r="F49" s="399"/>
      <c r="G49" s="400"/>
      <c r="H49" s="400"/>
      <c r="I49" s="395" t="s">
        <v>10</v>
      </c>
      <c r="J49" s="395"/>
      <c r="K49" s="396"/>
      <c r="L49" s="452" t="str">
        <f ca="1">$L$6</f>
        <v>□身介無</v>
      </c>
      <c r="M49" s="453"/>
      <c r="N49" s="453"/>
      <c r="O49" s="453"/>
      <c r="P49" s="453"/>
      <c r="Q49" s="453" t="str">
        <f ca="1">$Q$6</f>
        <v>□大学修学支援型</v>
      </c>
      <c r="R49" s="453"/>
      <c r="S49" s="453"/>
      <c r="T49" s="453"/>
      <c r="U49" s="453"/>
      <c r="V49" s="453"/>
      <c r="W49" s="454"/>
      <c r="X49" s="406"/>
      <c r="Y49" s="407"/>
      <c r="Z49" s="407"/>
      <c r="AA49" s="408"/>
      <c r="AB49" s="400"/>
      <c r="AC49" s="400"/>
      <c r="AD49" s="400"/>
      <c r="AE49" s="395" t="s">
        <v>10</v>
      </c>
      <c r="AF49" s="395"/>
      <c r="AG49" s="396"/>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58" t="s">
        <v>11</v>
      </c>
      <c r="C50" s="459"/>
      <c r="D50" s="459"/>
      <c r="E50" s="459"/>
      <c r="F50" s="459"/>
      <c r="G50" s="459"/>
      <c r="H50" s="459"/>
      <c r="I50" s="459"/>
      <c r="J50" s="459"/>
      <c r="K50" s="460" t="str">
        <f ca="1">IF($K$7="","",$K$7)</f>
        <v/>
      </c>
      <c r="L50" s="460"/>
      <c r="M50" s="460"/>
      <c r="N50" s="460"/>
      <c r="O50" s="460"/>
      <c r="P50" s="460"/>
      <c r="Q50" s="94" t="s">
        <v>12</v>
      </c>
      <c r="R50" s="409" t="str">
        <f ca="1">$R$7</f>
        <v>□課税世帯</v>
      </c>
      <c r="S50" s="410"/>
      <c r="T50" s="410"/>
      <c r="U50" s="410"/>
      <c r="V50" s="410"/>
      <c r="W50" s="410" t="str">
        <f ca="1">$W$7</f>
        <v>□非課税世帯</v>
      </c>
      <c r="X50" s="410"/>
      <c r="Y50" s="410"/>
      <c r="Z50" s="410"/>
      <c r="AA50" s="410"/>
      <c r="AB50" s="410" t="str">
        <f ca="1">$AB$7</f>
        <v>□生活保護世帯</v>
      </c>
      <c r="AC50" s="410"/>
      <c r="AD50" s="410"/>
      <c r="AE50" s="410"/>
      <c r="AF50" s="410"/>
      <c r="AG50" s="411"/>
      <c r="AH50" s="406"/>
      <c r="AI50" s="407"/>
      <c r="AJ50" s="407"/>
      <c r="AK50" s="407"/>
      <c r="AL50" s="407"/>
      <c r="AM50" s="407"/>
      <c r="AN50" s="407"/>
      <c r="AO50" s="407"/>
      <c r="AP50" s="407"/>
      <c r="AQ50" s="407"/>
      <c r="AR50" s="407"/>
      <c r="AS50" s="408"/>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35" t="s">
        <v>13</v>
      </c>
      <c r="C52" s="436"/>
      <c r="D52" s="441" t="s">
        <v>14</v>
      </c>
      <c r="E52" s="436"/>
      <c r="F52" s="444" t="s">
        <v>15</v>
      </c>
      <c r="G52" s="441" t="s">
        <v>16</v>
      </c>
      <c r="H52" s="447"/>
      <c r="I52" s="447"/>
      <c r="J52" s="447"/>
      <c r="K52" s="447"/>
      <c r="L52" s="447"/>
      <c r="M52" s="447"/>
      <c r="N52" s="447"/>
      <c r="O52" s="447"/>
      <c r="P52" s="436"/>
      <c r="Q52" s="441" t="s">
        <v>17</v>
      </c>
      <c r="R52" s="447"/>
      <c r="S52" s="447"/>
      <c r="T52" s="447"/>
      <c r="U52" s="447"/>
      <c r="V52" s="447"/>
      <c r="W52" s="447"/>
      <c r="X52" s="447"/>
      <c r="Y52" s="447"/>
      <c r="Z52" s="447"/>
      <c r="AA52" s="447"/>
      <c r="AB52" s="436"/>
      <c r="AC52" s="477" t="s">
        <v>18</v>
      </c>
      <c r="AD52" s="478"/>
      <c r="AE52" s="479"/>
      <c r="AF52" s="477" t="s">
        <v>19</v>
      </c>
      <c r="AG52" s="478"/>
      <c r="AH52" s="478"/>
      <c r="AI52" s="479"/>
      <c r="AJ52" s="477" t="s">
        <v>20</v>
      </c>
      <c r="AK52" s="478"/>
      <c r="AL52" s="478"/>
      <c r="AM52" s="479"/>
      <c r="AN52" s="477" t="s">
        <v>33</v>
      </c>
      <c r="AO52" s="478"/>
      <c r="AP52" s="479"/>
      <c r="AQ52" s="477" t="s">
        <v>34</v>
      </c>
      <c r="AR52" s="478"/>
      <c r="AS52" s="529"/>
      <c r="AU52" s="96"/>
      <c r="AV52" s="107"/>
      <c r="AW52" s="99"/>
      <c r="AX52" s="96"/>
      <c r="AY52" s="96"/>
      <c r="AZ52" s="96"/>
      <c r="BA52" s="96"/>
    </row>
    <row r="53" spans="1:53" ht="18" customHeight="1">
      <c r="A53" s="85"/>
      <c r="B53" s="437"/>
      <c r="C53" s="438"/>
      <c r="D53" s="442"/>
      <c r="E53" s="438"/>
      <c r="F53" s="445"/>
      <c r="G53" s="442"/>
      <c r="H53" s="448"/>
      <c r="I53" s="448"/>
      <c r="J53" s="448"/>
      <c r="K53" s="448"/>
      <c r="L53" s="448"/>
      <c r="M53" s="448"/>
      <c r="N53" s="448"/>
      <c r="O53" s="448"/>
      <c r="P53" s="438"/>
      <c r="Q53" s="415" t="s">
        <v>21</v>
      </c>
      <c r="R53" s="392"/>
      <c r="S53" s="393"/>
      <c r="T53" s="415" t="s">
        <v>22</v>
      </c>
      <c r="U53" s="392"/>
      <c r="V53" s="393"/>
      <c r="W53" s="415" t="s">
        <v>72</v>
      </c>
      <c r="X53" s="392"/>
      <c r="Y53" s="393"/>
      <c r="Z53" s="415" t="s">
        <v>23</v>
      </c>
      <c r="AA53" s="392"/>
      <c r="AB53" s="393"/>
      <c r="AC53" s="455"/>
      <c r="AD53" s="456"/>
      <c r="AE53" s="457"/>
      <c r="AF53" s="455"/>
      <c r="AG53" s="456"/>
      <c r="AH53" s="456"/>
      <c r="AI53" s="457"/>
      <c r="AJ53" s="455"/>
      <c r="AK53" s="456"/>
      <c r="AL53" s="456"/>
      <c r="AM53" s="457"/>
      <c r="AN53" s="455"/>
      <c r="AO53" s="456"/>
      <c r="AP53" s="457"/>
      <c r="AQ53" s="455"/>
      <c r="AR53" s="456"/>
      <c r="AS53" s="530"/>
      <c r="AU53" s="96"/>
      <c r="AV53" s="107"/>
      <c r="AW53" s="99"/>
      <c r="AX53" s="96"/>
      <c r="AY53" s="96"/>
      <c r="AZ53" s="96"/>
      <c r="BA53" s="96"/>
    </row>
    <row r="54" spans="1:53" ht="18" customHeight="1" thickBot="1">
      <c r="A54" s="85"/>
      <c r="B54" s="439"/>
      <c r="C54" s="440"/>
      <c r="D54" s="443"/>
      <c r="E54" s="440"/>
      <c r="F54" s="446"/>
      <c r="G54" s="473" t="s">
        <v>24</v>
      </c>
      <c r="H54" s="474"/>
      <c r="I54" s="474"/>
      <c r="J54" s="474" t="s">
        <v>25</v>
      </c>
      <c r="K54" s="474"/>
      <c r="L54" s="474"/>
      <c r="M54" s="474"/>
      <c r="N54" s="474" t="s">
        <v>26</v>
      </c>
      <c r="O54" s="474"/>
      <c r="P54" s="475"/>
      <c r="Q54" s="443" t="s">
        <v>73</v>
      </c>
      <c r="R54" s="476"/>
      <c r="S54" s="440"/>
      <c r="T54" s="443" t="s">
        <v>27</v>
      </c>
      <c r="U54" s="476"/>
      <c r="V54" s="440"/>
      <c r="W54" s="443" t="s">
        <v>28</v>
      </c>
      <c r="X54" s="476"/>
      <c r="Y54" s="440"/>
      <c r="Z54" s="443" t="s">
        <v>28</v>
      </c>
      <c r="AA54" s="476"/>
      <c r="AB54" s="440"/>
      <c r="AC54" s="480"/>
      <c r="AD54" s="481"/>
      <c r="AE54" s="482"/>
      <c r="AF54" s="480"/>
      <c r="AG54" s="481"/>
      <c r="AH54" s="481"/>
      <c r="AI54" s="482"/>
      <c r="AJ54" s="480"/>
      <c r="AK54" s="481"/>
      <c r="AL54" s="481"/>
      <c r="AM54" s="482"/>
      <c r="AN54" s="480"/>
      <c r="AO54" s="481"/>
      <c r="AP54" s="482"/>
      <c r="AQ54" s="480"/>
      <c r="AR54" s="481"/>
      <c r="AS54" s="531"/>
      <c r="AU54" s="126" t="s">
        <v>99</v>
      </c>
      <c r="AV54" s="126" t="s">
        <v>106</v>
      </c>
      <c r="AW54" s="125" t="s">
        <v>105</v>
      </c>
      <c r="AX54" s="126" t="s">
        <v>101</v>
      </c>
      <c r="AY54" s="126" t="s">
        <v>103</v>
      </c>
      <c r="AZ54" s="126" t="s">
        <v>271</v>
      </c>
      <c r="BA54" s="126" t="s">
        <v>275</v>
      </c>
    </row>
    <row r="55" spans="1:53" ht="19.5" customHeight="1">
      <c r="B55" s="462"/>
      <c r="C55" s="463"/>
      <c r="D55" s="466" t="str">
        <f>IFERROR(IF(B55="","",MID("日月火水木金土",WEEKDAY(AW55),1)),"")</f>
        <v/>
      </c>
      <c r="E55" s="467"/>
      <c r="F55" s="463"/>
      <c r="G55" s="470"/>
      <c r="H55" s="471"/>
      <c r="I55" s="471"/>
      <c r="J55" s="471"/>
      <c r="K55" s="471"/>
      <c r="L55" s="471"/>
      <c r="M55" s="472"/>
      <c r="N55" s="471"/>
      <c r="O55" s="471"/>
      <c r="P55" s="504"/>
      <c r="Q55" s="505"/>
      <c r="R55" s="506"/>
      <c r="S55" s="507"/>
      <c r="T55" s="505"/>
      <c r="U55" s="506"/>
      <c r="V55" s="507"/>
      <c r="W55" s="505"/>
      <c r="X55" s="506"/>
      <c r="Y55" s="507"/>
      <c r="Z55" s="508" t="str">
        <f>IF(OR(Q55="",T55=""),"",T55-Q55-W55)</f>
        <v/>
      </c>
      <c r="AA55" s="509"/>
      <c r="AB55" s="510"/>
      <c r="AC55" s="511" t="str">
        <f>IF(Z55="","",IF(F55=2,0.5,ROUNDUP((HOUR(Z55)*60+MINUTE(Z55))/30,0)/2))</f>
        <v/>
      </c>
      <c r="AD55" s="512"/>
      <c r="AE55" s="513"/>
      <c r="AF55" s="489" t="str">
        <f ca="1">IFERROR(IF(OR(B55="",F55="",Q55="",T55="",$BB$5="",$BC$5=""),"",INDEX(サービス費!F:F,MATCH(AY55,サービス費!D:D,0))),"")</f>
        <v/>
      </c>
      <c r="AG55" s="490"/>
      <c r="AH55" s="490"/>
      <c r="AI55" s="491"/>
      <c r="AJ55" s="489" t="str">
        <f ca="1">IFERROR(IF(OR($K$7="",AF55=""),"",IF($BC$5=1,AF55*0.1,0)),"")</f>
        <v/>
      </c>
      <c r="AK55" s="490"/>
      <c r="AL55" s="490"/>
      <c r="AM55" s="491"/>
      <c r="AN55" s="492"/>
      <c r="AO55" s="493"/>
      <c r="AP55" s="494"/>
      <c r="AQ55" s="498"/>
      <c r="AR55" s="499"/>
      <c r="AS55" s="500"/>
      <c r="AU55" s="433">
        <v>16</v>
      </c>
      <c r="AV55" s="433" t="str">
        <f ca="1">TEXT($AV$2,"000")&amp;TEXT(AU55,"00")</f>
        <v>00316</v>
      </c>
      <c r="AW55" s="390" t="str">
        <f>IFERROR(IF(B55="","",DATEVALUE(利用者情報!$G$3&amp;利用者情報!$I$3&amp;利用者情報!$J$3&amp;利用者情報!$K$3&amp;B55&amp;"日")),"")</f>
        <v/>
      </c>
      <c r="AX55" s="434" t="str">
        <f>IF(F55="","",IF(F55=2,20,IF(F55=3,30,F55&amp;$BB$5)))</f>
        <v/>
      </c>
      <c r="AY55" s="433" t="str">
        <f>IF(AC55="","",AX55&amp;AC55)</f>
        <v/>
      </c>
      <c r="AZ55" s="433" t="str">
        <f>IFERROR(IF(AY55="","",INDEX(サービス費!E:E,MATCH(AY55,サービス費!D:D,0))),"")</f>
        <v/>
      </c>
      <c r="BA55" s="434" t="str">
        <f>IF(OR(G55="その他",N55="その他",I56="その他（右欄に詳細を記載）",W55&gt;0,AND(AC55&gt;=8,AC55&lt;=24)),1,"")</f>
        <v/>
      </c>
    </row>
    <row r="56" spans="1:53" ht="19.5" customHeight="1" thickBot="1">
      <c r="B56" s="464"/>
      <c r="C56" s="465"/>
      <c r="D56" s="468"/>
      <c r="E56" s="469"/>
      <c r="F56" s="465"/>
      <c r="G56" s="483" t="s">
        <v>115</v>
      </c>
      <c r="H56" s="484"/>
      <c r="I56" s="485"/>
      <c r="J56" s="485"/>
      <c r="K56" s="485"/>
      <c r="L56" s="485"/>
      <c r="M56" s="485"/>
      <c r="N56" s="485"/>
      <c r="O56" s="485"/>
      <c r="P56" s="486"/>
      <c r="Q56" s="483" t="s">
        <v>118</v>
      </c>
      <c r="R56" s="484"/>
      <c r="S56" s="484"/>
      <c r="T56" s="484"/>
      <c r="U56" s="484"/>
      <c r="V56" s="484"/>
      <c r="W56" s="484"/>
      <c r="X56" s="484"/>
      <c r="Y56" s="484"/>
      <c r="Z56" s="487"/>
      <c r="AA56" s="487"/>
      <c r="AB56" s="487"/>
      <c r="AC56" s="487"/>
      <c r="AD56" s="487"/>
      <c r="AE56" s="487"/>
      <c r="AF56" s="487"/>
      <c r="AG56" s="487"/>
      <c r="AH56" s="487"/>
      <c r="AI56" s="487"/>
      <c r="AJ56" s="487"/>
      <c r="AK56" s="487"/>
      <c r="AL56" s="487"/>
      <c r="AM56" s="488"/>
      <c r="AN56" s="495"/>
      <c r="AO56" s="496"/>
      <c r="AP56" s="497"/>
      <c r="AQ56" s="501"/>
      <c r="AR56" s="502"/>
      <c r="AS56" s="503"/>
      <c r="AU56" s="433"/>
      <c r="AV56" s="433"/>
      <c r="AW56" s="390"/>
      <c r="AX56" s="434"/>
      <c r="AY56" s="433"/>
      <c r="AZ56" s="433"/>
      <c r="BA56" s="434"/>
    </row>
    <row r="57" spans="1:53" ht="19.5" customHeight="1">
      <c r="B57" s="462"/>
      <c r="C57" s="463"/>
      <c r="D57" s="466" t="str">
        <f>IFERROR(IF(B57="","",MID("日月火水木金土",WEEKDAY(AW57),1)),"")</f>
        <v/>
      </c>
      <c r="E57" s="467"/>
      <c r="F57" s="463"/>
      <c r="G57" s="470"/>
      <c r="H57" s="471"/>
      <c r="I57" s="471"/>
      <c r="J57" s="471"/>
      <c r="K57" s="471"/>
      <c r="L57" s="471"/>
      <c r="M57" s="472"/>
      <c r="N57" s="471"/>
      <c r="O57" s="471"/>
      <c r="P57" s="504"/>
      <c r="Q57" s="505"/>
      <c r="R57" s="506"/>
      <c r="S57" s="507"/>
      <c r="T57" s="505"/>
      <c r="U57" s="506"/>
      <c r="V57" s="507"/>
      <c r="W57" s="505"/>
      <c r="X57" s="506"/>
      <c r="Y57" s="507"/>
      <c r="Z57" s="508" t="str">
        <f>IF(OR(Q57="",T57=""),"",T57-Q57-W57)</f>
        <v/>
      </c>
      <c r="AA57" s="509"/>
      <c r="AB57" s="510"/>
      <c r="AC57" s="511" t="str">
        <f>IF(Z57="","",IF(F57=2,0.5,ROUNDUP((HOUR(Z57)*60+MINUTE(Z57))/30,0)/2))</f>
        <v/>
      </c>
      <c r="AD57" s="512"/>
      <c r="AE57" s="513"/>
      <c r="AF57" s="489" t="str">
        <f ca="1">IFERROR(IF(OR(B57="",F57="",Q57="",T57="",$BB$5="",$BC$5=""),"",INDEX(サービス費!F:F,MATCH(AY57,サービス費!D:D,0))),"")</f>
        <v/>
      </c>
      <c r="AG57" s="490"/>
      <c r="AH57" s="490"/>
      <c r="AI57" s="491"/>
      <c r="AJ57" s="489" t="str">
        <f ca="1">IFERROR(IF(OR($K$7="",AF57=""),"",IF($BC$5=1,AF57*0.1,0)),"")</f>
        <v/>
      </c>
      <c r="AK57" s="490"/>
      <c r="AL57" s="490"/>
      <c r="AM57" s="491"/>
      <c r="AN57" s="492"/>
      <c r="AO57" s="493"/>
      <c r="AP57" s="494"/>
      <c r="AQ57" s="498"/>
      <c r="AR57" s="499"/>
      <c r="AS57" s="500"/>
      <c r="AU57" s="433">
        <v>17</v>
      </c>
      <c r="AV57" s="433" t="str">
        <f t="shared" ref="AV57" ca="1" si="27">TEXT($AV$2,"000")&amp;TEXT(AU57,"00")</f>
        <v>00317</v>
      </c>
      <c r="AW57" s="390" t="str">
        <f>IFERROR(IF(B57="","",DATEVALUE(利用者情報!$G$3&amp;利用者情報!$I$3&amp;利用者情報!$J$3&amp;利用者情報!$K$3&amp;B57&amp;"日")),"")</f>
        <v/>
      </c>
      <c r="AX57" s="434" t="str">
        <f>IF(F57="","",IF(F57=2,20,IF(F57=3,30,F57&amp;$BB$5)))</f>
        <v/>
      </c>
      <c r="AY57" s="433" t="str">
        <f>IF(AC57="","",AX57&amp;AC57)</f>
        <v/>
      </c>
      <c r="AZ57" s="433" t="str">
        <f>IFERROR(IF(AY57="","",INDEX(サービス費!E:E,MATCH(AY57,サービス費!D:D,0))),"")</f>
        <v/>
      </c>
      <c r="BA57" s="434" t="str">
        <f t="shared" ref="BA57" si="28">IF(OR(G57="その他",N57="その他",I58="その他（右欄に詳細を記載）",W57&gt;0,AND(AC57&gt;=8,AC57&lt;=24)),1,"")</f>
        <v/>
      </c>
    </row>
    <row r="58" spans="1:53" ht="19.5" customHeight="1" thickBot="1">
      <c r="B58" s="464"/>
      <c r="C58" s="465"/>
      <c r="D58" s="468"/>
      <c r="E58" s="469"/>
      <c r="F58" s="465"/>
      <c r="G58" s="483" t="s">
        <v>115</v>
      </c>
      <c r="H58" s="484"/>
      <c r="I58" s="485"/>
      <c r="J58" s="485"/>
      <c r="K58" s="485"/>
      <c r="L58" s="485"/>
      <c r="M58" s="485"/>
      <c r="N58" s="485"/>
      <c r="O58" s="485"/>
      <c r="P58" s="486"/>
      <c r="Q58" s="483" t="s">
        <v>118</v>
      </c>
      <c r="R58" s="484"/>
      <c r="S58" s="484"/>
      <c r="T58" s="484"/>
      <c r="U58" s="484"/>
      <c r="V58" s="484"/>
      <c r="W58" s="484"/>
      <c r="X58" s="484"/>
      <c r="Y58" s="484"/>
      <c r="Z58" s="487"/>
      <c r="AA58" s="487"/>
      <c r="AB58" s="487"/>
      <c r="AC58" s="487"/>
      <c r="AD58" s="487"/>
      <c r="AE58" s="487"/>
      <c r="AF58" s="487"/>
      <c r="AG58" s="487"/>
      <c r="AH58" s="487"/>
      <c r="AI58" s="487"/>
      <c r="AJ58" s="487"/>
      <c r="AK58" s="487"/>
      <c r="AL58" s="487"/>
      <c r="AM58" s="488"/>
      <c r="AN58" s="495"/>
      <c r="AO58" s="496"/>
      <c r="AP58" s="497"/>
      <c r="AQ58" s="501"/>
      <c r="AR58" s="502"/>
      <c r="AS58" s="503"/>
      <c r="AU58" s="433"/>
      <c r="AV58" s="433"/>
      <c r="AW58" s="390"/>
      <c r="AX58" s="434"/>
      <c r="AY58" s="433"/>
      <c r="AZ58" s="433"/>
      <c r="BA58" s="434"/>
    </row>
    <row r="59" spans="1:53" ht="19.5" customHeight="1">
      <c r="B59" s="462"/>
      <c r="C59" s="463"/>
      <c r="D59" s="466" t="str">
        <f>IFERROR(IF(B59="","",MID("日月火水木金土",WEEKDAY(AW59),1)),"")</f>
        <v/>
      </c>
      <c r="E59" s="467"/>
      <c r="F59" s="463"/>
      <c r="G59" s="470"/>
      <c r="H59" s="471"/>
      <c r="I59" s="471"/>
      <c r="J59" s="471"/>
      <c r="K59" s="471"/>
      <c r="L59" s="471"/>
      <c r="M59" s="472"/>
      <c r="N59" s="471"/>
      <c r="O59" s="471"/>
      <c r="P59" s="504"/>
      <c r="Q59" s="505"/>
      <c r="R59" s="506"/>
      <c r="S59" s="507"/>
      <c r="T59" s="505"/>
      <c r="U59" s="506"/>
      <c r="V59" s="507"/>
      <c r="W59" s="505"/>
      <c r="X59" s="506"/>
      <c r="Y59" s="507"/>
      <c r="Z59" s="508" t="str">
        <f>IF(OR(Q59="",T59=""),"",T59-Q59-W59)</f>
        <v/>
      </c>
      <c r="AA59" s="509"/>
      <c r="AB59" s="510"/>
      <c r="AC59" s="511" t="str">
        <f>IF(Z59="","",IF(F59=2,0.5,ROUNDUP((HOUR(Z59)*60+MINUTE(Z59))/30,0)/2))</f>
        <v/>
      </c>
      <c r="AD59" s="512"/>
      <c r="AE59" s="513"/>
      <c r="AF59" s="489" t="str">
        <f ca="1">IFERROR(IF(OR(B59="",F59="",Q59="",T59="",$BB$5="",$BC$5=""),"",INDEX(サービス費!F:F,MATCH(AY59,サービス費!D:D,0))),"")</f>
        <v/>
      </c>
      <c r="AG59" s="490"/>
      <c r="AH59" s="490"/>
      <c r="AI59" s="491"/>
      <c r="AJ59" s="489" t="str">
        <f ca="1">IFERROR(IF(OR($K$7="",AF59=""),"",IF($BC$5=1,AF59*0.1,0)),"")</f>
        <v/>
      </c>
      <c r="AK59" s="490"/>
      <c r="AL59" s="490"/>
      <c r="AM59" s="491"/>
      <c r="AN59" s="492"/>
      <c r="AO59" s="493"/>
      <c r="AP59" s="494"/>
      <c r="AQ59" s="498"/>
      <c r="AR59" s="499"/>
      <c r="AS59" s="500"/>
      <c r="AU59" s="433">
        <v>18</v>
      </c>
      <c r="AV59" s="433" t="str">
        <f t="shared" ref="AV59" ca="1" si="29">TEXT($AV$2,"000")&amp;TEXT(AU59,"00")</f>
        <v>00318</v>
      </c>
      <c r="AW59" s="390" t="str">
        <f>IFERROR(IF(B59="","",DATEVALUE(利用者情報!$G$3&amp;利用者情報!$I$3&amp;利用者情報!$J$3&amp;利用者情報!$K$3&amp;B59&amp;"日")),"")</f>
        <v/>
      </c>
      <c r="AX59" s="434" t="str">
        <f>IF(F59="","",IF(F59=2,20,IF(F59=3,30,F59&amp;$BB$5)))</f>
        <v/>
      </c>
      <c r="AY59" s="433" t="str">
        <f>IF(AC59="","",AX59&amp;AC59)</f>
        <v/>
      </c>
      <c r="AZ59" s="433" t="str">
        <f>IFERROR(IF(AY59="","",INDEX(サービス費!E:E,MATCH(AY59,サービス費!D:D,0))),"")</f>
        <v/>
      </c>
      <c r="BA59" s="434" t="str">
        <f t="shared" ref="BA59" si="30">IF(OR(G59="その他",N59="その他",I60="その他（右欄に詳細を記載）",W59&gt;0,AND(AC59&gt;=8,AC59&lt;=24)),1,"")</f>
        <v/>
      </c>
    </row>
    <row r="60" spans="1:53" ht="19.5" customHeight="1" thickBot="1">
      <c r="B60" s="464"/>
      <c r="C60" s="465"/>
      <c r="D60" s="468"/>
      <c r="E60" s="469"/>
      <c r="F60" s="465"/>
      <c r="G60" s="483" t="s">
        <v>115</v>
      </c>
      <c r="H60" s="484"/>
      <c r="I60" s="485"/>
      <c r="J60" s="485"/>
      <c r="K60" s="485"/>
      <c r="L60" s="485"/>
      <c r="M60" s="485"/>
      <c r="N60" s="485"/>
      <c r="O60" s="485"/>
      <c r="P60" s="486"/>
      <c r="Q60" s="483" t="s">
        <v>118</v>
      </c>
      <c r="R60" s="484"/>
      <c r="S60" s="484"/>
      <c r="T60" s="484"/>
      <c r="U60" s="484"/>
      <c r="V60" s="484"/>
      <c r="W60" s="484"/>
      <c r="X60" s="484"/>
      <c r="Y60" s="484"/>
      <c r="Z60" s="487"/>
      <c r="AA60" s="487"/>
      <c r="AB60" s="487"/>
      <c r="AC60" s="487"/>
      <c r="AD60" s="487"/>
      <c r="AE60" s="487"/>
      <c r="AF60" s="487"/>
      <c r="AG60" s="487"/>
      <c r="AH60" s="487"/>
      <c r="AI60" s="487"/>
      <c r="AJ60" s="487"/>
      <c r="AK60" s="487"/>
      <c r="AL60" s="487"/>
      <c r="AM60" s="488"/>
      <c r="AN60" s="495"/>
      <c r="AO60" s="496"/>
      <c r="AP60" s="497"/>
      <c r="AQ60" s="501"/>
      <c r="AR60" s="502"/>
      <c r="AS60" s="503"/>
      <c r="AU60" s="433"/>
      <c r="AV60" s="433"/>
      <c r="AW60" s="390"/>
      <c r="AX60" s="434"/>
      <c r="AY60" s="433"/>
      <c r="AZ60" s="433"/>
      <c r="BA60" s="434"/>
    </row>
    <row r="61" spans="1:53" ht="19.5" customHeight="1">
      <c r="B61" s="462"/>
      <c r="C61" s="463"/>
      <c r="D61" s="466" t="str">
        <f>IFERROR(IF(B61="","",MID("日月火水木金土",WEEKDAY(AW61),1)),"")</f>
        <v/>
      </c>
      <c r="E61" s="467"/>
      <c r="F61" s="463"/>
      <c r="G61" s="470"/>
      <c r="H61" s="471"/>
      <c r="I61" s="471"/>
      <c r="J61" s="471"/>
      <c r="K61" s="471"/>
      <c r="L61" s="471"/>
      <c r="M61" s="472"/>
      <c r="N61" s="471"/>
      <c r="O61" s="471"/>
      <c r="P61" s="504"/>
      <c r="Q61" s="505"/>
      <c r="R61" s="506"/>
      <c r="S61" s="507"/>
      <c r="T61" s="505"/>
      <c r="U61" s="506"/>
      <c r="V61" s="507"/>
      <c r="W61" s="505"/>
      <c r="X61" s="506"/>
      <c r="Y61" s="507"/>
      <c r="Z61" s="508" t="str">
        <f>IF(OR(Q61="",T61=""),"",T61-Q61-W61)</f>
        <v/>
      </c>
      <c r="AA61" s="509"/>
      <c r="AB61" s="510"/>
      <c r="AC61" s="511" t="str">
        <f>IF(Z61="","",IF(F61=2,0.5,ROUNDUP((HOUR(Z61)*60+MINUTE(Z61))/30,0)/2))</f>
        <v/>
      </c>
      <c r="AD61" s="512"/>
      <c r="AE61" s="513"/>
      <c r="AF61" s="489" t="str">
        <f ca="1">IFERROR(IF(OR(B61="",F61="",Q61="",T61="",$BB$5="",$BC$5=""),"",INDEX(サービス費!F:F,MATCH(AY61,サービス費!D:D,0))),"")</f>
        <v/>
      </c>
      <c r="AG61" s="490"/>
      <c r="AH61" s="490"/>
      <c r="AI61" s="491"/>
      <c r="AJ61" s="489" t="str">
        <f ca="1">IFERROR(IF(OR($K$7="",AF61=""),"",IF($BC$5=1,AF61*0.1,0)),"")</f>
        <v/>
      </c>
      <c r="AK61" s="490"/>
      <c r="AL61" s="490"/>
      <c r="AM61" s="491"/>
      <c r="AN61" s="492"/>
      <c r="AO61" s="493"/>
      <c r="AP61" s="494"/>
      <c r="AQ61" s="498"/>
      <c r="AR61" s="499"/>
      <c r="AS61" s="500"/>
      <c r="AU61" s="433">
        <v>19</v>
      </c>
      <c r="AV61" s="433" t="str">
        <f t="shared" ref="AV61" ca="1" si="31">TEXT($AV$2,"000")&amp;TEXT(AU61,"00")</f>
        <v>00319</v>
      </c>
      <c r="AW61" s="390" t="str">
        <f>IFERROR(IF(B61="","",DATEVALUE(利用者情報!$G$3&amp;利用者情報!$I$3&amp;利用者情報!$J$3&amp;利用者情報!$K$3&amp;B61&amp;"日")),"")</f>
        <v/>
      </c>
      <c r="AX61" s="434" t="str">
        <f>IF(F61="","",IF(F61=2,20,IF(F61=3,30,F61&amp;$BB$5)))</f>
        <v/>
      </c>
      <c r="AY61" s="433" t="str">
        <f>IF(AC61="","",AX61&amp;AC61)</f>
        <v/>
      </c>
      <c r="AZ61" s="433" t="str">
        <f>IFERROR(IF(AY61="","",INDEX(サービス費!E:E,MATCH(AY61,サービス費!D:D,0))),"")</f>
        <v/>
      </c>
      <c r="BA61" s="434" t="str">
        <f t="shared" ref="BA61" si="32">IF(OR(G61="その他",N61="その他",I62="その他（右欄に詳細を記載）",W61&gt;0,AND(AC61&gt;=8,AC61&lt;=24)),1,"")</f>
        <v/>
      </c>
    </row>
    <row r="62" spans="1:53" ht="19.5" customHeight="1" thickBot="1">
      <c r="B62" s="464"/>
      <c r="C62" s="465"/>
      <c r="D62" s="468"/>
      <c r="E62" s="469"/>
      <c r="F62" s="465"/>
      <c r="G62" s="483" t="s">
        <v>115</v>
      </c>
      <c r="H62" s="484"/>
      <c r="I62" s="485"/>
      <c r="J62" s="485"/>
      <c r="K62" s="485"/>
      <c r="L62" s="485"/>
      <c r="M62" s="485"/>
      <c r="N62" s="485"/>
      <c r="O62" s="485"/>
      <c r="P62" s="486"/>
      <c r="Q62" s="483" t="s">
        <v>118</v>
      </c>
      <c r="R62" s="484"/>
      <c r="S62" s="484"/>
      <c r="T62" s="484"/>
      <c r="U62" s="484"/>
      <c r="V62" s="484"/>
      <c r="W62" s="484"/>
      <c r="X62" s="484"/>
      <c r="Y62" s="484"/>
      <c r="Z62" s="487"/>
      <c r="AA62" s="487"/>
      <c r="AB62" s="487"/>
      <c r="AC62" s="487"/>
      <c r="AD62" s="487"/>
      <c r="AE62" s="487"/>
      <c r="AF62" s="487"/>
      <c r="AG62" s="487"/>
      <c r="AH62" s="487"/>
      <c r="AI62" s="487"/>
      <c r="AJ62" s="487"/>
      <c r="AK62" s="487"/>
      <c r="AL62" s="487"/>
      <c r="AM62" s="488"/>
      <c r="AN62" s="495"/>
      <c r="AO62" s="496"/>
      <c r="AP62" s="497"/>
      <c r="AQ62" s="501"/>
      <c r="AR62" s="502"/>
      <c r="AS62" s="503"/>
      <c r="AU62" s="433"/>
      <c r="AV62" s="433"/>
      <c r="AW62" s="390"/>
      <c r="AX62" s="434"/>
      <c r="AY62" s="433"/>
      <c r="AZ62" s="433"/>
      <c r="BA62" s="434"/>
    </row>
    <row r="63" spans="1:53" ht="19.5" customHeight="1">
      <c r="B63" s="462"/>
      <c r="C63" s="463"/>
      <c r="D63" s="466" t="str">
        <f>IFERROR(IF(B63="","",MID("日月火水木金土",WEEKDAY(AW63),1)),"")</f>
        <v/>
      </c>
      <c r="E63" s="467"/>
      <c r="F63" s="463"/>
      <c r="G63" s="470"/>
      <c r="H63" s="471"/>
      <c r="I63" s="471"/>
      <c r="J63" s="471"/>
      <c r="K63" s="471"/>
      <c r="L63" s="471"/>
      <c r="M63" s="472"/>
      <c r="N63" s="471"/>
      <c r="O63" s="471"/>
      <c r="P63" s="504"/>
      <c r="Q63" s="505"/>
      <c r="R63" s="506"/>
      <c r="S63" s="507"/>
      <c r="T63" s="505"/>
      <c r="U63" s="506"/>
      <c r="V63" s="507"/>
      <c r="W63" s="505"/>
      <c r="X63" s="506"/>
      <c r="Y63" s="507"/>
      <c r="Z63" s="508" t="str">
        <f>IF(OR(Q63="",T63=""),"",T63-Q63-W63)</f>
        <v/>
      </c>
      <c r="AA63" s="509"/>
      <c r="AB63" s="510"/>
      <c r="AC63" s="511" t="str">
        <f>IF(Z63="","",IF(F63=2,0.5,ROUNDUP((HOUR(Z63)*60+MINUTE(Z63))/30,0)/2))</f>
        <v/>
      </c>
      <c r="AD63" s="512"/>
      <c r="AE63" s="513"/>
      <c r="AF63" s="489" t="str">
        <f ca="1">IFERROR(IF(OR(B63="",F63="",Q63="",T63="",$BB$5="",$BC$5=""),"",INDEX(サービス費!F:F,MATCH(AY63,サービス費!D:D,0))),"")</f>
        <v/>
      </c>
      <c r="AG63" s="490"/>
      <c r="AH63" s="490"/>
      <c r="AI63" s="491"/>
      <c r="AJ63" s="489" t="str">
        <f ca="1">IFERROR(IF(OR($K$7="",AF63=""),"",IF($BC$5=1,AF63*0.1,0)),"")</f>
        <v/>
      </c>
      <c r="AK63" s="490"/>
      <c r="AL63" s="490"/>
      <c r="AM63" s="491"/>
      <c r="AN63" s="492"/>
      <c r="AO63" s="493"/>
      <c r="AP63" s="494"/>
      <c r="AQ63" s="498"/>
      <c r="AR63" s="499"/>
      <c r="AS63" s="500"/>
      <c r="AU63" s="433">
        <v>20</v>
      </c>
      <c r="AV63" s="433" t="str">
        <f t="shared" ref="AV63" ca="1" si="33">TEXT($AV$2,"000")&amp;TEXT(AU63,"00")</f>
        <v>00320</v>
      </c>
      <c r="AW63" s="390" t="str">
        <f>IFERROR(IF(B63="","",DATEVALUE(利用者情報!$G$3&amp;利用者情報!$I$3&amp;利用者情報!$J$3&amp;利用者情報!$K$3&amp;B63&amp;"日")),"")</f>
        <v/>
      </c>
      <c r="AX63" s="434" t="str">
        <f>IF(F63="","",IF(F63=2,20,IF(F63=3,30,F63&amp;$BB$5)))</f>
        <v/>
      </c>
      <c r="AY63" s="433" t="str">
        <f>IF(AC63="","",AX63&amp;AC63)</f>
        <v/>
      </c>
      <c r="AZ63" s="433" t="str">
        <f>IFERROR(IF(AY63="","",INDEX(サービス費!E:E,MATCH(AY63,サービス費!D:D,0))),"")</f>
        <v/>
      </c>
      <c r="BA63" s="434" t="str">
        <f t="shared" ref="BA63" si="34">IF(OR(G63="その他",N63="その他",I64="その他（右欄に詳細を記載）",W63&gt;0,AND(AC63&gt;=8,AC63&lt;=24)),1,"")</f>
        <v/>
      </c>
    </row>
    <row r="64" spans="1:53" ht="19.5" customHeight="1" thickBot="1">
      <c r="B64" s="464"/>
      <c r="C64" s="465"/>
      <c r="D64" s="468"/>
      <c r="E64" s="469"/>
      <c r="F64" s="465"/>
      <c r="G64" s="483" t="s">
        <v>115</v>
      </c>
      <c r="H64" s="484"/>
      <c r="I64" s="485"/>
      <c r="J64" s="485"/>
      <c r="K64" s="485"/>
      <c r="L64" s="485"/>
      <c r="M64" s="485"/>
      <c r="N64" s="485"/>
      <c r="O64" s="485"/>
      <c r="P64" s="486"/>
      <c r="Q64" s="483" t="s">
        <v>118</v>
      </c>
      <c r="R64" s="484"/>
      <c r="S64" s="484"/>
      <c r="T64" s="484"/>
      <c r="U64" s="484"/>
      <c r="V64" s="484"/>
      <c r="W64" s="484"/>
      <c r="X64" s="484"/>
      <c r="Y64" s="484"/>
      <c r="Z64" s="487"/>
      <c r="AA64" s="487"/>
      <c r="AB64" s="487"/>
      <c r="AC64" s="487"/>
      <c r="AD64" s="487"/>
      <c r="AE64" s="487"/>
      <c r="AF64" s="487"/>
      <c r="AG64" s="487"/>
      <c r="AH64" s="487"/>
      <c r="AI64" s="487"/>
      <c r="AJ64" s="487"/>
      <c r="AK64" s="487"/>
      <c r="AL64" s="487"/>
      <c r="AM64" s="488"/>
      <c r="AN64" s="495"/>
      <c r="AO64" s="496"/>
      <c r="AP64" s="497"/>
      <c r="AQ64" s="501"/>
      <c r="AR64" s="502"/>
      <c r="AS64" s="503"/>
      <c r="AU64" s="433"/>
      <c r="AV64" s="433"/>
      <c r="AW64" s="390"/>
      <c r="AX64" s="434"/>
      <c r="AY64" s="433"/>
      <c r="AZ64" s="433"/>
      <c r="BA64" s="434"/>
    </row>
    <row r="65" spans="2:53" ht="19.5" customHeight="1">
      <c r="B65" s="462"/>
      <c r="C65" s="463"/>
      <c r="D65" s="466" t="str">
        <f>IFERROR(IF(B65="","",MID("日月火水木金土",WEEKDAY(AW65),1)),"")</f>
        <v/>
      </c>
      <c r="E65" s="467"/>
      <c r="F65" s="463"/>
      <c r="G65" s="470"/>
      <c r="H65" s="471"/>
      <c r="I65" s="471"/>
      <c r="J65" s="471"/>
      <c r="K65" s="471"/>
      <c r="L65" s="471"/>
      <c r="M65" s="472"/>
      <c r="N65" s="471"/>
      <c r="O65" s="471"/>
      <c r="P65" s="504"/>
      <c r="Q65" s="505"/>
      <c r="R65" s="506"/>
      <c r="S65" s="507"/>
      <c r="T65" s="505"/>
      <c r="U65" s="506"/>
      <c r="V65" s="507"/>
      <c r="W65" s="505"/>
      <c r="X65" s="506"/>
      <c r="Y65" s="507"/>
      <c r="Z65" s="508" t="str">
        <f>IF(OR(Q65="",T65=""),"",T65-Q65-W65)</f>
        <v/>
      </c>
      <c r="AA65" s="509"/>
      <c r="AB65" s="510"/>
      <c r="AC65" s="511" t="str">
        <f>IF(Z65="","",IF(F65=2,0.5,ROUNDUP((HOUR(Z65)*60+MINUTE(Z65))/30,0)/2))</f>
        <v/>
      </c>
      <c r="AD65" s="512"/>
      <c r="AE65" s="513"/>
      <c r="AF65" s="489" t="str">
        <f ca="1">IFERROR(IF(OR(B65="",F65="",Q65="",T65="",$BB$5="",$BC$5=""),"",INDEX(サービス費!F:F,MATCH(AY65,サービス費!D:D,0))),"")</f>
        <v/>
      </c>
      <c r="AG65" s="490"/>
      <c r="AH65" s="490"/>
      <c r="AI65" s="491"/>
      <c r="AJ65" s="489" t="str">
        <f ca="1">IFERROR(IF(OR($K$7="",AF65=""),"",IF($BC$5=1,AF65*0.1,0)),"")</f>
        <v/>
      </c>
      <c r="AK65" s="490"/>
      <c r="AL65" s="490"/>
      <c r="AM65" s="491"/>
      <c r="AN65" s="492"/>
      <c r="AO65" s="493"/>
      <c r="AP65" s="494"/>
      <c r="AQ65" s="498"/>
      <c r="AR65" s="499"/>
      <c r="AS65" s="500"/>
      <c r="AU65" s="433">
        <v>21</v>
      </c>
      <c r="AV65" s="433" t="str">
        <f t="shared" ref="AV65" ca="1" si="35">TEXT($AV$2,"000")&amp;TEXT(AU65,"00")</f>
        <v>00321</v>
      </c>
      <c r="AW65" s="390" t="str">
        <f>IFERROR(IF(B65="","",DATEVALUE(利用者情報!$G$3&amp;利用者情報!$I$3&amp;利用者情報!$J$3&amp;利用者情報!$K$3&amp;B65&amp;"日")),"")</f>
        <v/>
      </c>
      <c r="AX65" s="434" t="str">
        <f>IF(F65="","",IF(F65=2,20,IF(F65=3,30,F65&amp;$BB$5)))</f>
        <v/>
      </c>
      <c r="AY65" s="433" t="str">
        <f>IF(AC65="","",AX65&amp;AC65)</f>
        <v/>
      </c>
      <c r="AZ65" s="433" t="str">
        <f>IFERROR(IF(AY65="","",INDEX(サービス費!E:E,MATCH(AY65,サービス費!D:D,0))),"")</f>
        <v/>
      </c>
      <c r="BA65" s="434" t="str">
        <f t="shared" ref="BA65" si="36">IF(OR(G65="その他",N65="その他",I66="その他（右欄に詳細を記載）",W65&gt;0,AND(AC65&gt;=8,AC65&lt;=24)),1,"")</f>
        <v/>
      </c>
    </row>
    <row r="66" spans="2:53" ht="19.5" customHeight="1" thickBot="1">
      <c r="B66" s="464"/>
      <c r="C66" s="465"/>
      <c r="D66" s="468"/>
      <c r="E66" s="469"/>
      <c r="F66" s="465"/>
      <c r="G66" s="483" t="s">
        <v>115</v>
      </c>
      <c r="H66" s="484"/>
      <c r="I66" s="485"/>
      <c r="J66" s="485"/>
      <c r="K66" s="485"/>
      <c r="L66" s="485"/>
      <c r="M66" s="485"/>
      <c r="N66" s="485"/>
      <c r="O66" s="485"/>
      <c r="P66" s="486"/>
      <c r="Q66" s="483" t="s">
        <v>118</v>
      </c>
      <c r="R66" s="484"/>
      <c r="S66" s="484"/>
      <c r="T66" s="484"/>
      <c r="U66" s="484"/>
      <c r="V66" s="484"/>
      <c r="W66" s="484"/>
      <c r="X66" s="484"/>
      <c r="Y66" s="484"/>
      <c r="Z66" s="487"/>
      <c r="AA66" s="487"/>
      <c r="AB66" s="487"/>
      <c r="AC66" s="487"/>
      <c r="AD66" s="487"/>
      <c r="AE66" s="487"/>
      <c r="AF66" s="487"/>
      <c r="AG66" s="487"/>
      <c r="AH66" s="487"/>
      <c r="AI66" s="487"/>
      <c r="AJ66" s="487"/>
      <c r="AK66" s="487"/>
      <c r="AL66" s="487"/>
      <c r="AM66" s="488"/>
      <c r="AN66" s="495"/>
      <c r="AO66" s="496"/>
      <c r="AP66" s="497"/>
      <c r="AQ66" s="501"/>
      <c r="AR66" s="502"/>
      <c r="AS66" s="503"/>
      <c r="AU66" s="433"/>
      <c r="AV66" s="433"/>
      <c r="AW66" s="390"/>
      <c r="AX66" s="434"/>
      <c r="AY66" s="433"/>
      <c r="AZ66" s="433"/>
      <c r="BA66" s="434"/>
    </row>
    <row r="67" spans="2:53" ht="19.5" customHeight="1">
      <c r="B67" s="462"/>
      <c r="C67" s="463"/>
      <c r="D67" s="466" t="str">
        <f>IFERROR(IF(B67="","",MID("日月火水木金土",WEEKDAY(AW67),1)),"")</f>
        <v/>
      </c>
      <c r="E67" s="467"/>
      <c r="F67" s="463"/>
      <c r="G67" s="470"/>
      <c r="H67" s="471"/>
      <c r="I67" s="471"/>
      <c r="J67" s="471"/>
      <c r="K67" s="471"/>
      <c r="L67" s="471"/>
      <c r="M67" s="472"/>
      <c r="N67" s="471"/>
      <c r="O67" s="471"/>
      <c r="P67" s="504"/>
      <c r="Q67" s="505"/>
      <c r="R67" s="506"/>
      <c r="S67" s="507"/>
      <c r="T67" s="505"/>
      <c r="U67" s="506"/>
      <c r="V67" s="507"/>
      <c r="W67" s="505"/>
      <c r="X67" s="506"/>
      <c r="Y67" s="507"/>
      <c r="Z67" s="508" t="str">
        <f>IF(OR(Q67="",T67=""),"",T67-Q67-W67)</f>
        <v/>
      </c>
      <c r="AA67" s="509"/>
      <c r="AB67" s="510"/>
      <c r="AC67" s="511" t="str">
        <f>IF(Z67="","",IF(F67=2,0.5,ROUNDUP((HOUR(Z67)*60+MINUTE(Z67))/30,0)/2))</f>
        <v/>
      </c>
      <c r="AD67" s="512"/>
      <c r="AE67" s="513"/>
      <c r="AF67" s="489" t="str">
        <f ca="1">IFERROR(IF(OR(B67="",F67="",Q67="",T67="",$BB$5="",$BC$5=""),"",INDEX(サービス費!F:F,MATCH(AY67,サービス費!D:D,0))),"")</f>
        <v/>
      </c>
      <c r="AG67" s="490"/>
      <c r="AH67" s="490"/>
      <c r="AI67" s="491"/>
      <c r="AJ67" s="489" t="str">
        <f ca="1">IFERROR(IF(OR($K$7="",AF67=""),"",IF($BC$5=1,AF67*0.1,0)),"")</f>
        <v/>
      </c>
      <c r="AK67" s="490"/>
      <c r="AL67" s="490"/>
      <c r="AM67" s="491"/>
      <c r="AN67" s="492"/>
      <c r="AO67" s="493"/>
      <c r="AP67" s="494"/>
      <c r="AQ67" s="498"/>
      <c r="AR67" s="499"/>
      <c r="AS67" s="500"/>
      <c r="AU67" s="433">
        <v>22</v>
      </c>
      <c r="AV67" s="433" t="str">
        <f t="shared" ref="AV67" ca="1" si="37">TEXT($AV$2,"000")&amp;TEXT(AU67,"00")</f>
        <v>00322</v>
      </c>
      <c r="AW67" s="390" t="str">
        <f>IFERROR(IF(B67="","",DATEVALUE(利用者情報!$G$3&amp;利用者情報!$I$3&amp;利用者情報!$J$3&amp;利用者情報!$K$3&amp;B67&amp;"日")),"")</f>
        <v/>
      </c>
      <c r="AX67" s="434" t="str">
        <f>IF(F67="","",IF(F67=2,20,IF(F67=3,30,F67&amp;$BB$5)))</f>
        <v/>
      </c>
      <c r="AY67" s="433" t="str">
        <f>IF(AC67="","",AX67&amp;AC67)</f>
        <v/>
      </c>
      <c r="AZ67" s="433" t="str">
        <f>IFERROR(IF(AY67="","",INDEX(サービス費!E:E,MATCH(AY67,サービス費!D:D,0))),"")</f>
        <v/>
      </c>
      <c r="BA67" s="434" t="str">
        <f t="shared" ref="BA67" si="38">IF(OR(G67="その他",N67="その他",I68="その他（右欄に詳細を記載）",W67&gt;0,AND(AC67&gt;=8,AC67&lt;=24)),1,"")</f>
        <v/>
      </c>
    </row>
    <row r="68" spans="2:53" ht="19.5" customHeight="1" thickBot="1">
      <c r="B68" s="464"/>
      <c r="C68" s="465"/>
      <c r="D68" s="468"/>
      <c r="E68" s="469"/>
      <c r="F68" s="465"/>
      <c r="G68" s="483" t="s">
        <v>115</v>
      </c>
      <c r="H68" s="484"/>
      <c r="I68" s="485"/>
      <c r="J68" s="485"/>
      <c r="K68" s="485"/>
      <c r="L68" s="485"/>
      <c r="M68" s="485"/>
      <c r="N68" s="485"/>
      <c r="O68" s="485"/>
      <c r="P68" s="486"/>
      <c r="Q68" s="483" t="s">
        <v>118</v>
      </c>
      <c r="R68" s="484"/>
      <c r="S68" s="484"/>
      <c r="T68" s="484"/>
      <c r="U68" s="484"/>
      <c r="V68" s="484"/>
      <c r="W68" s="484"/>
      <c r="X68" s="484"/>
      <c r="Y68" s="484"/>
      <c r="Z68" s="487"/>
      <c r="AA68" s="487"/>
      <c r="AB68" s="487"/>
      <c r="AC68" s="487"/>
      <c r="AD68" s="487"/>
      <c r="AE68" s="487"/>
      <c r="AF68" s="487"/>
      <c r="AG68" s="487"/>
      <c r="AH68" s="487"/>
      <c r="AI68" s="487"/>
      <c r="AJ68" s="487"/>
      <c r="AK68" s="487"/>
      <c r="AL68" s="487"/>
      <c r="AM68" s="488"/>
      <c r="AN68" s="495"/>
      <c r="AO68" s="496"/>
      <c r="AP68" s="497"/>
      <c r="AQ68" s="501"/>
      <c r="AR68" s="502"/>
      <c r="AS68" s="503"/>
      <c r="AU68" s="433"/>
      <c r="AV68" s="433"/>
      <c r="AW68" s="390"/>
      <c r="AX68" s="434"/>
      <c r="AY68" s="433"/>
      <c r="AZ68" s="433"/>
      <c r="BA68" s="434"/>
    </row>
    <row r="69" spans="2:53" ht="19.5" customHeight="1">
      <c r="B69" s="462"/>
      <c r="C69" s="463"/>
      <c r="D69" s="466" t="str">
        <f>IFERROR(IF(B69="","",MID("日月火水木金土",WEEKDAY(AW69),1)),"")</f>
        <v/>
      </c>
      <c r="E69" s="467"/>
      <c r="F69" s="463"/>
      <c r="G69" s="470"/>
      <c r="H69" s="471"/>
      <c r="I69" s="471"/>
      <c r="J69" s="471"/>
      <c r="K69" s="471"/>
      <c r="L69" s="471"/>
      <c r="M69" s="472"/>
      <c r="N69" s="471"/>
      <c r="O69" s="471"/>
      <c r="P69" s="504"/>
      <c r="Q69" s="505"/>
      <c r="R69" s="506"/>
      <c r="S69" s="507"/>
      <c r="T69" s="505"/>
      <c r="U69" s="506"/>
      <c r="V69" s="507"/>
      <c r="W69" s="505"/>
      <c r="X69" s="506"/>
      <c r="Y69" s="507"/>
      <c r="Z69" s="508" t="str">
        <f>IF(OR(Q69="",T69=""),"",T69-Q69-W69)</f>
        <v/>
      </c>
      <c r="AA69" s="509"/>
      <c r="AB69" s="510"/>
      <c r="AC69" s="511" t="str">
        <f>IF(Z69="","",IF(F69=2,0.5,ROUNDUP((HOUR(Z69)*60+MINUTE(Z69))/30,0)/2))</f>
        <v/>
      </c>
      <c r="AD69" s="512"/>
      <c r="AE69" s="513"/>
      <c r="AF69" s="489" t="str">
        <f ca="1">IFERROR(IF(OR(B69="",F69="",Q69="",T69="",$BB$5="",$BC$5=""),"",INDEX(サービス費!F:F,MATCH(AY69,サービス費!D:D,0))),"")</f>
        <v/>
      </c>
      <c r="AG69" s="490"/>
      <c r="AH69" s="490"/>
      <c r="AI69" s="491"/>
      <c r="AJ69" s="489" t="str">
        <f ca="1">IFERROR(IF(OR($K$7="",AF69=""),"",IF($BC$5=1,AF69*0.1,0)),"")</f>
        <v/>
      </c>
      <c r="AK69" s="490"/>
      <c r="AL69" s="490"/>
      <c r="AM69" s="491"/>
      <c r="AN69" s="492"/>
      <c r="AO69" s="493"/>
      <c r="AP69" s="494"/>
      <c r="AQ69" s="498"/>
      <c r="AR69" s="499"/>
      <c r="AS69" s="500"/>
      <c r="AU69" s="433">
        <v>23</v>
      </c>
      <c r="AV69" s="433" t="str">
        <f t="shared" ref="AV69" ca="1" si="39">TEXT($AV$2,"000")&amp;TEXT(AU69,"00")</f>
        <v>00323</v>
      </c>
      <c r="AW69" s="390" t="str">
        <f>IFERROR(IF(B69="","",DATEVALUE(利用者情報!$G$3&amp;利用者情報!$I$3&amp;利用者情報!$J$3&amp;利用者情報!$K$3&amp;B69&amp;"日")),"")</f>
        <v/>
      </c>
      <c r="AX69" s="434" t="str">
        <f>IF(F69="","",IF(F69=2,20,IF(F69=3,30,F69&amp;$BB$5)))</f>
        <v/>
      </c>
      <c r="AY69" s="433" t="str">
        <f>IF(AC69="","",AX69&amp;AC69)</f>
        <v/>
      </c>
      <c r="AZ69" s="433" t="str">
        <f>IFERROR(IF(AY69="","",INDEX(サービス費!E:E,MATCH(AY69,サービス費!D:D,0))),"")</f>
        <v/>
      </c>
      <c r="BA69" s="434" t="str">
        <f t="shared" ref="BA69" si="40">IF(OR(G69="その他",N69="その他",I70="その他（右欄に詳細を記載）",W69&gt;0,AND(AC69&gt;=8,AC69&lt;=24)),1,"")</f>
        <v/>
      </c>
    </row>
    <row r="70" spans="2:53" ht="19.5" customHeight="1" thickBot="1">
      <c r="B70" s="464"/>
      <c r="C70" s="465"/>
      <c r="D70" s="468"/>
      <c r="E70" s="469"/>
      <c r="F70" s="465"/>
      <c r="G70" s="483" t="s">
        <v>115</v>
      </c>
      <c r="H70" s="484"/>
      <c r="I70" s="485"/>
      <c r="J70" s="485"/>
      <c r="K70" s="485"/>
      <c r="L70" s="485"/>
      <c r="M70" s="485"/>
      <c r="N70" s="485"/>
      <c r="O70" s="485"/>
      <c r="P70" s="486"/>
      <c r="Q70" s="483" t="s">
        <v>118</v>
      </c>
      <c r="R70" s="484"/>
      <c r="S70" s="484"/>
      <c r="T70" s="484"/>
      <c r="U70" s="484"/>
      <c r="V70" s="484"/>
      <c r="W70" s="484"/>
      <c r="X70" s="484"/>
      <c r="Y70" s="484"/>
      <c r="Z70" s="487"/>
      <c r="AA70" s="487"/>
      <c r="AB70" s="487"/>
      <c r="AC70" s="487"/>
      <c r="AD70" s="487"/>
      <c r="AE70" s="487"/>
      <c r="AF70" s="487"/>
      <c r="AG70" s="487"/>
      <c r="AH70" s="487"/>
      <c r="AI70" s="487"/>
      <c r="AJ70" s="487"/>
      <c r="AK70" s="487"/>
      <c r="AL70" s="487"/>
      <c r="AM70" s="488"/>
      <c r="AN70" s="495"/>
      <c r="AO70" s="496"/>
      <c r="AP70" s="497"/>
      <c r="AQ70" s="501"/>
      <c r="AR70" s="502"/>
      <c r="AS70" s="503"/>
      <c r="AU70" s="433"/>
      <c r="AV70" s="433"/>
      <c r="AW70" s="390"/>
      <c r="AX70" s="434"/>
      <c r="AY70" s="433"/>
      <c r="AZ70" s="433"/>
      <c r="BA70" s="434"/>
    </row>
    <row r="71" spans="2:53" ht="19.5" customHeight="1">
      <c r="B71" s="462"/>
      <c r="C71" s="463"/>
      <c r="D71" s="466" t="str">
        <f>IFERROR(IF(B71="","",MID("日月火水木金土",WEEKDAY(AW71),1)),"")</f>
        <v/>
      </c>
      <c r="E71" s="467"/>
      <c r="F71" s="463"/>
      <c r="G71" s="470"/>
      <c r="H71" s="471"/>
      <c r="I71" s="471"/>
      <c r="J71" s="471"/>
      <c r="K71" s="471"/>
      <c r="L71" s="471"/>
      <c r="M71" s="472"/>
      <c r="N71" s="471"/>
      <c r="O71" s="471"/>
      <c r="P71" s="504"/>
      <c r="Q71" s="505"/>
      <c r="R71" s="506"/>
      <c r="S71" s="507"/>
      <c r="T71" s="505"/>
      <c r="U71" s="506"/>
      <c r="V71" s="507"/>
      <c r="W71" s="505"/>
      <c r="X71" s="506"/>
      <c r="Y71" s="507"/>
      <c r="Z71" s="508" t="str">
        <f>IF(OR(Q71="",T71=""),"",T71-Q71-W71)</f>
        <v/>
      </c>
      <c r="AA71" s="509"/>
      <c r="AB71" s="510"/>
      <c r="AC71" s="511" t="str">
        <f>IF(Z71="","",IF(F71=2,0.5,ROUNDUP((HOUR(Z71)*60+MINUTE(Z71))/30,0)/2))</f>
        <v/>
      </c>
      <c r="AD71" s="512"/>
      <c r="AE71" s="513"/>
      <c r="AF71" s="489" t="str">
        <f ca="1">IFERROR(IF(OR(B71="",F71="",Q71="",T71="",$BB$5="",$BC$5=""),"",INDEX(サービス費!F:F,MATCH(AY71,サービス費!D:D,0))),"")</f>
        <v/>
      </c>
      <c r="AG71" s="490"/>
      <c r="AH71" s="490"/>
      <c r="AI71" s="491"/>
      <c r="AJ71" s="489" t="str">
        <f ca="1">IFERROR(IF(OR($K$7="",AF71=""),"",IF($BC$5=1,AF71*0.1,0)),"")</f>
        <v/>
      </c>
      <c r="AK71" s="490"/>
      <c r="AL71" s="490"/>
      <c r="AM71" s="491"/>
      <c r="AN71" s="492"/>
      <c r="AO71" s="493"/>
      <c r="AP71" s="494"/>
      <c r="AQ71" s="498"/>
      <c r="AR71" s="499"/>
      <c r="AS71" s="500"/>
      <c r="AU71" s="433">
        <v>24</v>
      </c>
      <c r="AV71" s="433" t="str">
        <f t="shared" ref="AV71" ca="1" si="41">TEXT($AV$2,"000")&amp;TEXT(AU71,"00")</f>
        <v>00324</v>
      </c>
      <c r="AW71" s="390" t="str">
        <f>IFERROR(IF(B71="","",DATEVALUE(利用者情報!$G$3&amp;利用者情報!$I$3&amp;利用者情報!$J$3&amp;利用者情報!$K$3&amp;B71&amp;"日")),"")</f>
        <v/>
      </c>
      <c r="AX71" s="434" t="str">
        <f>IF(F71="","",IF(F71=2,20,IF(F71=3,30,F71&amp;$BB$5)))</f>
        <v/>
      </c>
      <c r="AY71" s="433" t="str">
        <f>IF(AC71="","",AX71&amp;AC71)</f>
        <v/>
      </c>
      <c r="AZ71" s="433" t="str">
        <f>IFERROR(IF(AY71="","",INDEX(サービス費!E:E,MATCH(AY71,サービス費!D:D,0))),"")</f>
        <v/>
      </c>
      <c r="BA71" s="434" t="str">
        <f t="shared" ref="BA71" si="42">IF(OR(G71="その他",N71="その他",I72="その他（右欄に詳細を記載）",W71&gt;0,AND(AC71&gt;=8,AC71&lt;=24)),1,"")</f>
        <v/>
      </c>
    </row>
    <row r="72" spans="2:53" ht="19.5" customHeight="1" thickBot="1">
      <c r="B72" s="464"/>
      <c r="C72" s="465"/>
      <c r="D72" s="468"/>
      <c r="E72" s="469"/>
      <c r="F72" s="465"/>
      <c r="G72" s="483" t="s">
        <v>115</v>
      </c>
      <c r="H72" s="484"/>
      <c r="I72" s="485"/>
      <c r="J72" s="485"/>
      <c r="K72" s="485"/>
      <c r="L72" s="485"/>
      <c r="M72" s="485"/>
      <c r="N72" s="485"/>
      <c r="O72" s="485"/>
      <c r="P72" s="486"/>
      <c r="Q72" s="483" t="s">
        <v>118</v>
      </c>
      <c r="R72" s="484"/>
      <c r="S72" s="484"/>
      <c r="T72" s="484"/>
      <c r="U72" s="484"/>
      <c r="V72" s="484"/>
      <c r="W72" s="484"/>
      <c r="X72" s="484"/>
      <c r="Y72" s="484"/>
      <c r="Z72" s="487"/>
      <c r="AA72" s="487"/>
      <c r="AB72" s="487"/>
      <c r="AC72" s="487"/>
      <c r="AD72" s="487"/>
      <c r="AE72" s="487"/>
      <c r="AF72" s="487"/>
      <c r="AG72" s="487"/>
      <c r="AH72" s="487"/>
      <c r="AI72" s="487"/>
      <c r="AJ72" s="487"/>
      <c r="AK72" s="487"/>
      <c r="AL72" s="487"/>
      <c r="AM72" s="488"/>
      <c r="AN72" s="495"/>
      <c r="AO72" s="496"/>
      <c r="AP72" s="497"/>
      <c r="AQ72" s="501"/>
      <c r="AR72" s="502"/>
      <c r="AS72" s="503"/>
      <c r="AU72" s="433"/>
      <c r="AV72" s="433"/>
      <c r="AW72" s="390"/>
      <c r="AX72" s="434"/>
      <c r="AY72" s="433"/>
      <c r="AZ72" s="433"/>
      <c r="BA72" s="434"/>
    </row>
    <row r="73" spans="2:53" ht="19.5" customHeight="1">
      <c r="B73" s="462"/>
      <c r="C73" s="463"/>
      <c r="D73" s="466" t="str">
        <f>IFERROR(IF(B73="","",MID("日月火水木金土",WEEKDAY(AW73),1)),"")</f>
        <v/>
      </c>
      <c r="E73" s="467"/>
      <c r="F73" s="463"/>
      <c r="G73" s="470"/>
      <c r="H73" s="471"/>
      <c r="I73" s="471"/>
      <c r="J73" s="471"/>
      <c r="K73" s="471"/>
      <c r="L73" s="471"/>
      <c r="M73" s="472"/>
      <c r="N73" s="471"/>
      <c r="O73" s="471"/>
      <c r="P73" s="504"/>
      <c r="Q73" s="505"/>
      <c r="R73" s="506"/>
      <c r="S73" s="507"/>
      <c r="T73" s="505"/>
      <c r="U73" s="506"/>
      <c r="V73" s="507"/>
      <c r="W73" s="505"/>
      <c r="X73" s="506"/>
      <c r="Y73" s="507"/>
      <c r="Z73" s="508" t="str">
        <f>IF(OR(Q73="",T73=""),"",T73-Q73-W73)</f>
        <v/>
      </c>
      <c r="AA73" s="509"/>
      <c r="AB73" s="510"/>
      <c r="AC73" s="511" t="str">
        <f>IF(Z73="","",IF(F73=2,0.5,ROUNDUP((HOUR(Z73)*60+MINUTE(Z73))/30,0)/2))</f>
        <v/>
      </c>
      <c r="AD73" s="512"/>
      <c r="AE73" s="513"/>
      <c r="AF73" s="489" t="str">
        <f ca="1">IFERROR(IF(OR(B73="",F73="",Q73="",T73="",$BB$5="",$BC$5=""),"",INDEX(サービス費!F:F,MATCH(AY73,サービス費!D:D,0))),"")</f>
        <v/>
      </c>
      <c r="AG73" s="490"/>
      <c r="AH73" s="490"/>
      <c r="AI73" s="491"/>
      <c r="AJ73" s="489" t="str">
        <f ca="1">IFERROR(IF(OR($K$7="",AF73=""),"",IF($BC$5=1,AF73*0.1,0)),"")</f>
        <v/>
      </c>
      <c r="AK73" s="490"/>
      <c r="AL73" s="490"/>
      <c r="AM73" s="491"/>
      <c r="AN73" s="492"/>
      <c r="AO73" s="493"/>
      <c r="AP73" s="494"/>
      <c r="AQ73" s="498"/>
      <c r="AR73" s="499"/>
      <c r="AS73" s="500"/>
      <c r="AU73" s="433">
        <v>25</v>
      </c>
      <c r="AV73" s="433" t="str">
        <f t="shared" ref="AV73" ca="1" si="43">TEXT($AV$2,"000")&amp;TEXT(AU73,"00")</f>
        <v>00325</v>
      </c>
      <c r="AW73" s="390" t="str">
        <f>IFERROR(IF(B73="","",DATEVALUE(利用者情報!$G$3&amp;利用者情報!$I$3&amp;利用者情報!$J$3&amp;利用者情報!$K$3&amp;B73&amp;"日")),"")</f>
        <v/>
      </c>
      <c r="AX73" s="434" t="str">
        <f>IF(F73="","",IF(F73=2,20,IF(F73=3,30,F73&amp;$BB$5)))</f>
        <v/>
      </c>
      <c r="AY73" s="433" t="str">
        <f>IF(AC73="","",AX73&amp;AC73)</f>
        <v/>
      </c>
      <c r="AZ73" s="433" t="str">
        <f>IFERROR(IF(AY73="","",INDEX(サービス費!E:E,MATCH(AY73,サービス費!D:D,0))),"")</f>
        <v/>
      </c>
      <c r="BA73" s="434" t="str">
        <f t="shared" ref="BA73" si="44">IF(OR(G73="その他",N73="その他",I74="その他（右欄に詳細を記載）",W73&gt;0,AND(AC73&gt;=8,AC73&lt;=24)),1,"")</f>
        <v/>
      </c>
    </row>
    <row r="74" spans="2:53" ht="19.5" customHeight="1" thickBot="1">
      <c r="B74" s="464"/>
      <c r="C74" s="465"/>
      <c r="D74" s="468"/>
      <c r="E74" s="469"/>
      <c r="F74" s="465"/>
      <c r="G74" s="483" t="s">
        <v>115</v>
      </c>
      <c r="H74" s="484"/>
      <c r="I74" s="485"/>
      <c r="J74" s="485"/>
      <c r="K74" s="485"/>
      <c r="L74" s="485"/>
      <c r="M74" s="485"/>
      <c r="N74" s="485"/>
      <c r="O74" s="485"/>
      <c r="P74" s="486"/>
      <c r="Q74" s="483" t="s">
        <v>118</v>
      </c>
      <c r="R74" s="484"/>
      <c r="S74" s="484"/>
      <c r="T74" s="484"/>
      <c r="U74" s="484"/>
      <c r="V74" s="484"/>
      <c r="W74" s="484"/>
      <c r="X74" s="484"/>
      <c r="Y74" s="484"/>
      <c r="Z74" s="487"/>
      <c r="AA74" s="487"/>
      <c r="AB74" s="487"/>
      <c r="AC74" s="487"/>
      <c r="AD74" s="487"/>
      <c r="AE74" s="487"/>
      <c r="AF74" s="487"/>
      <c r="AG74" s="487"/>
      <c r="AH74" s="487"/>
      <c r="AI74" s="487"/>
      <c r="AJ74" s="487"/>
      <c r="AK74" s="487"/>
      <c r="AL74" s="487"/>
      <c r="AM74" s="488"/>
      <c r="AN74" s="495"/>
      <c r="AO74" s="496"/>
      <c r="AP74" s="497"/>
      <c r="AQ74" s="501"/>
      <c r="AR74" s="502"/>
      <c r="AS74" s="503"/>
      <c r="AU74" s="433"/>
      <c r="AV74" s="433"/>
      <c r="AW74" s="390"/>
      <c r="AX74" s="434"/>
      <c r="AY74" s="433"/>
      <c r="AZ74" s="433"/>
      <c r="BA74" s="434"/>
    </row>
    <row r="75" spans="2:53" ht="19.5" customHeight="1">
      <c r="B75" s="462"/>
      <c r="C75" s="463"/>
      <c r="D75" s="466" t="str">
        <f>IFERROR(IF(B75="","",MID("日月火水木金土",WEEKDAY(AW75),1)),"")</f>
        <v/>
      </c>
      <c r="E75" s="467"/>
      <c r="F75" s="463"/>
      <c r="G75" s="470"/>
      <c r="H75" s="471"/>
      <c r="I75" s="471"/>
      <c r="J75" s="471"/>
      <c r="K75" s="471"/>
      <c r="L75" s="471"/>
      <c r="M75" s="472"/>
      <c r="N75" s="471"/>
      <c r="O75" s="471"/>
      <c r="P75" s="504"/>
      <c r="Q75" s="505"/>
      <c r="R75" s="506"/>
      <c r="S75" s="507"/>
      <c r="T75" s="505"/>
      <c r="U75" s="506"/>
      <c r="V75" s="507"/>
      <c r="W75" s="505"/>
      <c r="X75" s="506"/>
      <c r="Y75" s="507"/>
      <c r="Z75" s="508" t="str">
        <f>IF(OR(Q75="",T75=""),"",T75-Q75-W75)</f>
        <v/>
      </c>
      <c r="AA75" s="509"/>
      <c r="AB75" s="510"/>
      <c r="AC75" s="511" t="str">
        <f>IF(Z75="","",IF(F75=2,0.5,ROUNDUP((HOUR(Z75)*60+MINUTE(Z75))/30,0)/2))</f>
        <v/>
      </c>
      <c r="AD75" s="512"/>
      <c r="AE75" s="513"/>
      <c r="AF75" s="489" t="str">
        <f ca="1">IFERROR(IF(OR(B75="",F75="",Q75="",T75="",$BB$5="",$BC$5=""),"",INDEX(サービス費!F:F,MATCH(AY75,サービス費!D:D,0))),"")</f>
        <v/>
      </c>
      <c r="AG75" s="490"/>
      <c r="AH75" s="490"/>
      <c r="AI75" s="491"/>
      <c r="AJ75" s="489" t="str">
        <f ca="1">IFERROR(IF(OR($K$7="",AF75=""),"",IF($BC$5=1,AF75*0.1,0)),"")</f>
        <v/>
      </c>
      <c r="AK75" s="490"/>
      <c r="AL75" s="490"/>
      <c r="AM75" s="491"/>
      <c r="AN75" s="492"/>
      <c r="AO75" s="493"/>
      <c r="AP75" s="494"/>
      <c r="AQ75" s="498"/>
      <c r="AR75" s="499"/>
      <c r="AS75" s="500"/>
      <c r="AU75" s="433">
        <v>26</v>
      </c>
      <c r="AV75" s="433" t="str">
        <f t="shared" ref="AV75" ca="1" si="45">TEXT($AV$2,"000")&amp;TEXT(AU75,"00")</f>
        <v>00326</v>
      </c>
      <c r="AW75" s="390" t="str">
        <f>IFERROR(IF(B75="","",DATEVALUE(利用者情報!$G$3&amp;利用者情報!$I$3&amp;利用者情報!$J$3&amp;利用者情報!$K$3&amp;B75&amp;"日")),"")</f>
        <v/>
      </c>
      <c r="AX75" s="434" t="str">
        <f>IF(F75="","",IF(F75=2,20,IF(F75=3,30,F75&amp;$BB$5)))</f>
        <v/>
      </c>
      <c r="AY75" s="433" t="str">
        <f>IF(AC75="","",AX75&amp;AC75)</f>
        <v/>
      </c>
      <c r="AZ75" s="433" t="str">
        <f>IFERROR(IF(AY75="","",INDEX(サービス費!E:E,MATCH(AY75,サービス費!D:D,0))),"")</f>
        <v/>
      </c>
      <c r="BA75" s="434" t="str">
        <f t="shared" ref="BA75" si="46">IF(OR(G75="その他",N75="その他",I76="その他（右欄に詳細を記載）",W75&gt;0,AND(AC75&gt;=8,AC75&lt;=24)),1,"")</f>
        <v/>
      </c>
    </row>
    <row r="76" spans="2:53" ht="19.5" customHeight="1" thickBot="1">
      <c r="B76" s="464"/>
      <c r="C76" s="465"/>
      <c r="D76" s="468"/>
      <c r="E76" s="469"/>
      <c r="F76" s="465"/>
      <c r="G76" s="483" t="s">
        <v>115</v>
      </c>
      <c r="H76" s="484"/>
      <c r="I76" s="485"/>
      <c r="J76" s="485"/>
      <c r="K76" s="485"/>
      <c r="L76" s="485"/>
      <c r="M76" s="485"/>
      <c r="N76" s="485"/>
      <c r="O76" s="485"/>
      <c r="P76" s="486"/>
      <c r="Q76" s="483" t="s">
        <v>118</v>
      </c>
      <c r="R76" s="484"/>
      <c r="S76" s="484"/>
      <c r="T76" s="484"/>
      <c r="U76" s="484"/>
      <c r="V76" s="484"/>
      <c r="W76" s="484"/>
      <c r="X76" s="484"/>
      <c r="Y76" s="484"/>
      <c r="Z76" s="487"/>
      <c r="AA76" s="487"/>
      <c r="AB76" s="487"/>
      <c r="AC76" s="487"/>
      <c r="AD76" s="487"/>
      <c r="AE76" s="487"/>
      <c r="AF76" s="487"/>
      <c r="AG76" s="487"/>
      <c r="AH76" s="487"/>
      <c r="AI76" s="487"/>
      <c r="AJ76" s="487"/>
      <c r="AK76" s="487"/>
      <c r="AL76" s="487"/>
      <c r="AM76" s="488"/>
      <c r="AN76" s="495"/>
      <c r="AO76" s="496"/>
      <c r="AP76" s="497"/>
      <c r="AQ76" s="501"/>
      <c r="AR76" s="502"/>
      <c r="AS76" s="503"/>
      <c r="AU76" s="433"/>
      <c r="AV76" s="433"/>
      <c r="AW76" s="390"/>
      <c r="AX76" s="434"/>
      <c r="AY76" s="433"/>
      <c r="AZ76" s="433"/>
      <c r="BA76" s="434"/>
    </row>
    <row r="77" spans="2:53" ht="19.5" customHeight="1">
      <c r="B77" s="462"/>
      <c r="C77" s="463"/>
      <c r="D77" s="466" t="str">
        <f>IFERROR(IF(B77="","",MID("日月火水木金土",WEEKDAY(AW77),1)),"")</f>
        <v/>
      </c>
      <c r="E77" s="467"/>
      <c r="F77" s="463"/>
      <c r="G77" s="470"/>
      <c r="H77" s="471"/>
      <c r="I77" s="471"/>
      <c r="J77" s="471"/>
      <c r="K77" s="471"/>
      <c r="L77" s="471"/>
      <c r="M77" s="472"/>
      <c r="N77" s="471"/>
      <c r="O77" s="471"/>
      <c r="P77" s="504"/>
      <c r="Q77" s="505"/>
      <c r="R77" s="506"/>
      <c r="S77" s="507"/>
      <c r="T77" s="505"/>
      <c r="U77" s="506"/>
      <c r="V77" s="507"/>
      <c r="W77" s="505"/>
      <c r="X77" s="506"/>
      <c r="Y77" s="507"/>
      <c r="Z77" s="508" t="str">
        <f>IF(OR(Q77="",T77=""),"",T77-Q77-W77)</f>
        <v/>
      </c>
      <c r="AA77" s="509"/>
      <c r="AB77" s="510"/>
      <c r="AC77" s="511" t="str">
        <f>IF(Z77="","",IF(F77=2,0.5,ROUNDUP((HOUR(Z77)*60+MINUTE(Z77))/30,0)/2))</f>
        <v/>
      </c>
      <c r="AD77" s="512"/>
      <c r="AE77" s="513"/>
      <c r="AF77" s="489" t="str">
        <f ca="1">IFERROR(IF(OR(B77="",F77="",Q77="",T77="",$BB$5="",$BC$5=""),"",INDEX(サービス費!F:F,MATCH(AY77,サービス費!D:D,0))),"")</f>
        <v/>
      </c>
      <c r="AG77" s="490"/>
      <c r="AH77" s="490"/>
      <c r="AI77" s="491"/>
      <c r="AJ77" s="489" t="str">
        <f ca="1">IFERROR(IF(OR($K$7="",AF77=""),"",IF($BC$5=1,AF77*0.1,0)),"")</f>
        <v/>
      </c>
      <c r="AK77" s="490"/>
      <c r="AL77" s="490"/>
      <c r="AM77" s="491"/>
      <c r="AN77" s="492"/>
      <c r="AO77" s="493"/>
      <c r="AP77" s="494"/>
      <c r="AQ77" s="498"/>
      <c r="AR77" s="499"/>
      <c r="AS77" s="500"/>
      <c r="AU77" s="433">
        <v>27</v>
      </c>
      <c r="AV77" s="433" t="str">
        <f t="shared" ref="AV77" ca="1" si="47">TEXT($AV$2,"000")&amp;TEXT(AU77,"00")</f>
        <v>00327</v>
      </c>
      <c r="AW77" s="390" t="str">
        <f>IFERROR(IF(B77="","",DATEVALUE(利用者情報!$G$3&amp;利用者情報!$I$3&amp;利用者情報!$J$3&amp;利用者情報!$K$3&amp;B77&amp;"日")),"")</f>
        <v/>
      </c>
      <c r="AX77" s="434" t="str">
        <f>IF(F77="","",IF(F77=2,20,IF(F77=3,30,F77&amp;$BB$5)))</f>
        <v/>
      </c>
      <c r="AY77" s="433" t="str">
        <f>IF(AC77="","",AX77&amp;AC77)</f>
        <v/>
      </c>
      <c r="AZ77" s="433" t="str">
        <f>IFERROR(IF(AY77="","",INDEX(サービス費!E:E,MATCH(AY77,サービス費!D:D,0))),"")</f>
        <v/>
      </c>
      <c r="BA77" s="434" t="str">
        <f t="shared" ref="BA77" si="48">IF(OR(G77="その他",N77="その他",I78="その他（右欄に詳細を記載）",W77&gt;0,AND(AC77&gt;=8,AC77&lt;=24)),1,"")</f>
        <v/>
      </c>
    </row>
    <row r="78" spans="2:53" ht="19.5" customHeight="1" thickBot="1">
      <c r="B78" s="464"/>
      <c r="C78" s="465"/>
      <c r="D78" s="468"/>
      <c r="E78" s="469"/>
      <c r="F78" s="465"/>
      <c r="G78" s="483" t="s">
        <v>115</v>
      </c>
      <c r="H78" s="484"/>
      <c r="I78" s="485"/>
      <c r="J78" s="485"/>
      <c r="K78" s="485"/>
      <c r="L78" s="485"/>
      <c r="M78" s="485"/>
      <c r="N78" s="485"/>
      <c r="O78" s="485"/>
      <c r="P78" s="486"/>
      <c r="Q78" s="483" t="s">
        <v>118</v>
      </c>
      <c r="R78" s="484"/>
      <c r="S78" s="484"/>
      <c r="T78" s="484"/>
      <c r="U78" s="484"/>
      <c r="V78" s="484"/>
      <c r="W78" s="484"/>
      <c r="X78" s="484"/>
      <c r="Y78" s="484"/>
      <c r="Z78" s="487"/>
      <c r="AA78" s="487"/>
      <c r="AB78" s="487"/>
      <c r="AC78" s="487"/>
      <c r="AD78" s="487"/>
      <c r="AE78" s="487"/>
      <c r="AF78" s="487"/>
      <c r="AG78" s="487"/>
      <c r="AH78" s="487"/>
      <c r="AI78" s="487"/>
      <c r="AJ78" s="487"/>
      <c r="AK78" s="487"/>
      <c r="AL78" s="487"/>
      <c r="AM78" s="488"/>
      <c r="AN78" s="495"/>
      <c r="AO78" s="496"/>
      <c r="AP78" s="497"/>
      <c r="AQ78" s="501"/>
      <c r="AR78" s="502"/>
      <c r="AS78" s="503"/>
      <c r="AU78" s="433"/>
      <c r="AV78" s="433"/>
      <c r="AW78" s="390"/>
      <c r="AX78" s="434"/>
      <c r="AY78" s="433"/>
      <c r="AZ78" s="433"/>
      <c r="BA78" s="434"/>
    </row>
    <row r="79" spans="2:53" ht="19.5" customHeight="1">
      <c r="B79" s="462"/>
      <c r="C79" s="463"/>
      <c r="D79" s="466" t="str">
        <f>IFERROR(IF(B79="","",MID("日月火水木金土",WEEKDAY(AW79),1)),"")</f>
        <v/>
      </c>
      <c r="E79" s="467"/>
      <c r="F79" s="463"/>
      <c r="G79" s="470"/>
      <c r="H79" s="471"/>
      <c r="I79" s="471"/>
      <c r="J79" s="471"/>
      <c r="K79" s="471"/>
      <c r="L79" s="471"/>
      <c r="M79" s="472"/>
      <c r="N79" s="471"/>
      <c r="O79" s="471"/>
      <c r="P79" s="504"/>
      <c r="Q79" s="505"/>
      <c r="R79" s="506"/>
      <c r="S79" s="507"/>
      <c r="T79" s="505"/>
      <c r="U79" s="506"/>
      <c r="V79" s="507"/>
      <c r="W79" s="505"/>
      <c r="X79" s="506"/>
      <c r="Y79" s="507"/>
      <c r="Z79" s="508" t="str">
        <f>IF(OR(Q79="",T79=""),"",T79-Q79-W79)</f>
        <v/>
      </c>
      <c r="AA79" s="509"/>
      <c r="AB79" s="510"/>
      <c r="AC79" s="511" t="str">
        <f>IF(Z79="","",IF(F79=2,0.5,ROUNDUP((HOUR(Z79)*60+MINUTE(Z79))/30,0)/2))</f>
        <v/>
      </c>
      <c r="AD79" s="512"/>
      <c r="AE79" s="513"/>
      <c r="AF79" s="489" t="str">
        <f ca="1">IFERROR(IF(OR(B79="",F79="",Q79="",T79="",$BB$5="",$BC$5=""),"",INDEX(サービス費!F:F,MATCH(AY79,サービス費!D:D,0))),"")</f>
        <v/>
      </c>
      <c r="AG79" s="490"/>
      <c r="AH79" s="490"/>
      <c r="AI79" s="491"/>
      <c r="AJ79" s="489" t="str">
        <f ca="1">IFERROR(IF(OR($K$7="",AF79=""),"",IF($BC$5=1,AF79*0.1,0)),"")</f>
        <v/>
      </c>
      <c r="AK79" s="490"/>
      <c r="AL79" s="490"/>
      <c r="AM79" s="491"/>
      <c r="AN79" s="492"/>
      <c r="AO79" s="493"/>
      <c r="AP79" s="494"/>
      <c r="AQ79" s="498"/>
      <c r="AR79" s="499"/>
      <c r="AS79" s="500"/>
      <c r="AU79" s="433">
        <v>28</v>
      </c>
      <c r="AV79" s="433" t="str">
        <f t="shared" ref="AV79" ca="1" si="49">TEXT($AV$2,"000")&amp;TEXT(AU79,"00")</f>
        <v>00328</v>
      </c>
      <c r="AW79" s="390" t="str">
        <f>IFERROR(IF(B79="","",DATEVALUE(利用者情報!$G$3&amp;利用者情報!$I$3&amp;利用者情報!$J$3&amp;利用者情報!$K$3&amp;B79&amp;"日")),"")</f>
        <v/>
      </c>
      <c r="AX79" s="434" t="str">
        <f>IF(F79="","",IF(F79=2,20,IF(F79=3,30,F79&amp;$BB$5)))</f>
        <v/>
      </c>
      <c r="AY79" s="433" t="str">
        <f>IF(AC79="","",AX79&amp;AC79)</f>
        <v/>
      </c>
      <c r="AZ79" s="433" t="str">
        <f>IFERROR(IF(AY79="","",INDEX(サービス費!E:E,MATCH(AY79,サービス費!D:D,0))),"")</f>
        <v/>
      </c>
      <c r="BA79" s="434" t="str">
        <f t="shared" ref="BA79" si="50">IF(OR(G79="その他",N79="その他",I80="その他（右欄に詳細を記載）",W79&gt;0,AND(AC79&gt;=8,AC79&lt;=24)),1,"")</f>
        <v/>
      </c>
    </row>
    <row r="80" spans="2:53" ht="19.5" customHeight="1" thickBot="1">
      <c r="B80" s="464"/>
      <c r="C80" s="465"/>
      <c r="D80" s="468"/>
      <c r="E80" s="469"/>
      <c r="F80" s="465"/>
      <c r="G80" s="483" t="s">
        <v>115</v>
      </c>
      <c r="H80" s="484"/>
      <c r="I80" s="485"/>
      <c r="J80" s="485"/>
      <c r="K80" s="485"/>
      <c r="L80" s="485"/>
      <c r="M80" s="485"/>
      <c r="N80" s="485"/>
      <c r="O80" s="485"/>
      <c r="P80" s="486"/>
      <c r="Q80" s="483" t="s">
        <v>118</v>
      </c>
      <c r="R80" s="484"/>
      <c r="S80" s="484"/>
      <c r="T80" s="484"/>
      <c r="U80" s="484"/>
      <c r="V80" s="484"/>
      <c r="W80" s="484"/>
      <c r="X80" s="484"/>
      <c r="Y80" s="484"/>
      <c r="Z80" s="487"/>
      <c r="AA80" s="487"/>
      <c r="AB80" s="487"/>
      <c r="AC80" s="487"/>
      <c r="AD80" s="487"/>
      <c r="AE80" s="487"/>
      <c r="AF80" s="487"/>
      <c r="AG80" s="487"/>
      <c r="AH80" s="487"/>
      <c r="AI80" s="487"/>
      <c r="AJ80" s="487"/>
      <c r="AK80" s="487"/>
      <c r="AL80" s="487"/>
      <c r="AM80" s="488"/>
      <c r="AN80" s="495"/>
      <c r="AO80" s="496"/>
      <c r="AP80" s="497"/>
      <c r="AQ80" s="501"/>
      <c r="AR80" s="502"/>
      <c r="AS80" s="503"/>
      <c r="AU80" s="433"/>
      <c r="AV80" s="433"/>
      <c r="AW80" s="390"/>
      <c r="AX80" s="434"/>
      <c r="AY80" s="433"/>
      <c r="AZ80" s="433"/>
      <c r="BA80" s="434"/>
    </row>
    <row r="81" spans="1:53" ht="19.5" customHeight="1">
      <c r="B81" s="462"/>
      <c r="C81" s="463"/>
      <c r="D81" s="466" t="str">
        <f>IFERROR(IF(B81="","",MID("日月火水木金土",WEEKDAY(AW81),1)),"")</f>
        <v/>
      </c>
      <c r="E81" s="467"/>
      <c r="F81" s="463"/>
      <c r="G81" s="470"/>
      <c r="H81" s="471"/>
      <c r="I81" s="471"/>
      <c r="J81" s="471"/>
      <c r="K81" s="471"/>
      <c r="L81" s="471"/>
      <c r="M81" s="472"/>
      <c r="N81" s="471"/>
      <c r="O81" s="471"/>
      <c r="P81" s="504"/>
      <c r="Q81" s="505"/>
      <c r="R81" s="506"/>
      <c r="S81" s="507"/>
      <c r="T81" s="505"/>
      <c r="U81" s="506"/>
      <c r="V81" s="507"/>
      <c r="W81" s="505"/>
      <c r="X81" s="506"/>
      <c r="Y81" s="507"/>
      <c r="Z81" s="508" t="str">
        <f>IF(OR(Q81="",T81=""),"",T81-Q81-W81)</f>
        <v/>
      </c>
      <c r="AA81" s="509"/>
      <c r="AB81" s="510"/>
      <c r="AC81" s="511" t="str">
        <f>IF(Z81="","",IF(F81=2,0.5,ROUNDUP((HOUR(Z81)*60+MINUTE(Z81))/30,0)/2))</f>
        <v/>
      </c>
      <c r="AD81" s="512"/>
      <c r="AE81" s="513"/>
      <c r="AF81" s="489" t="str">
        <f ca="1">IFERROR(IF(OR(B81="",F81="",Q81="",T81="",$BB$5="",$BC$5=""),"",INDEX(サービス費!F:F,MATCH(AY81,サービス費!D:D,0))),"")</f>
        <v/>
      </c>
      <c r="AG81" s="490"/>
      <c r="AH81" s="490"/>
      <c r="AI81" s="491"/>
      <c r="AJ81" s="489" t="str">
        <f ca="1">IFERROR(IF(OR($K$7="",AF81=""),"",IF($BC$5=1,AF81*0.1,0)),"")</f>
        <v/>
      </c>
      <c r="AK81" s="490"/>
      <c r="AL81" s="490"/>
      <c r="AM81" s="491"/>
      <c r="AN81" s="492"/>
      <c r="AO81" s="493"/>
      <c r="AP81" s="494"/>
      <c r="AQ81" s="498"/>
      <c r="AR81" s="499"/>
      <c r="AS81" s="500"/>
      <c r="AU81" s="433">
        <v>29</v>
      </c>
      <c r="AV81" s="433" t="str">
        <f t="shared" ref="AV81" ca="1" si="51">TEXT($AV$2,"000")&amp;TEXT(AU81,"00")</f>
        <v>00329</v>
      </c>
      <c r="AW81" s="390" t="str">
        <f>IFERROR(IF(B81="","",DATEVALUE(利用者情報!$G$3&amp;利用者情報!$I$3&amp;利用者情報!$J$3&amp;利用者情報!$K$3&amp;B81&amp;"日")),"")</f>
        <v/>
      </c>
      <c r="AX81" s="434" t="str">
        <f>IF(F81="","",IF(F81=2,20,IF(F81=3,30,F81&amp;$BB$5)))</f>
        <v/>
      </c>
      <c r="AY81" s="433" t="str">
        <f>IF(AC81="","",AX81&amp;AC81)</f>
        <v/>
      </c>
      <c r="AZ81" s="433" t="str">
        <f>IFERROR(IF(AY81="","",INDEX(サービス費!E:E,MATCH(AY81,サービス費!D:D,0))),"")</f>
        <v/>
      </c>
      <c r="BA81" s="434" t="str">
        <f t="shared" ref="BA81" si="52">IF(OR(G81="その他",N81="その他",I82="その他（右欄に詳細を記載）",W81&gt;0,AND(AC81&gt;=8,AC81&lt;=24)),1,"")</f>
        <v/>
      </c>
    </row>
    <row r="82" spans="1:53" ht="19.5" customHeight="1" thickBot="1">
      <c r="B82" s="464"/>
      <c r="C82" s="465"/>
      <c r="D82" s="468"/>
      <c r="E82" s="469"/>
      <c r="F82" s="465"/>
      <c r="G82" s="483" t="s">
        <v>115</v>
      </c>
      <c r="H82" s="484"/>
      <c r="I82" s="485"/>
      <c r="J82" s="485"/>
      <c r="K82" s="485"/>
      <c r="L82" s="485"/>
      <c r="M82" s="485"/>
      <c r="N82" s="485"/>
      <c r="O82" s="485"/>
      <c r="P82" s="486"/>
      <c r="Q82" s="483" t="s">
        <v>118</v>
      </c>
      <c r="R82" s="484"/>
      <c r="S82" s="484"/>
      <c r="T82" s="484"/>
      <c r="U82" s="484"/>
      <c r="V82" s="484"/>
      <c r="W82" s="484"/>
      <c r="X82" s="484"/>
      <c r="Y82" s="484"/>
      <c r="Z82" s="487"/>
      <c r="AA82" s="487"/>
      <c r="AB82" s="487"/>
      <c r="AC82" s="487"/>
      <c r="AD82" s="487"/>
      <c r="AE82" s="487"/>
      <c r="AF82" s="487"/>
      <c r="AG82" s="487"/>
      <c r="AH82" s="487"/>
      <c r="AI82" s="487"/>
      <c r="AJ82" s="487"/>
      <c r="AK82" s="487"/>
      <c r="AL82" s="487"/>
      <c r="AM82" s="488"/>
      <c r="AN82" s="495"/>
      <c r="AO82" s="496"/>
      <c r="AP82" s="497"/>
      <c r="AQ82" s="501"/>
      <c r="AR82" s="502"/>
      <c r="AS82" s="503"/>
      <c r="AU82" s="433"/>
      <c r="AV82" s="433"/>
      <c r="AW82" s="390"/>
      <c r="AX82" s="434"/>
      <c r="AY82" s="433"/>
      <c r="AZ82" s="433"/>
      <c r="BA82" s="434"/>
    </row>
    <row r="83" spans="1:53" ht="19.5" customHeight="1">
      <c r="B83" s="462"/>
      <c r="C83" s="463"/>
      <c r="D83" s="466" t="str">
        <f>IFERROR(IF(B83="","",MID("日月火水木金土",WEEKDAY(AW83),1)),"")</f>
        <v/>
      </c>
      <c r="E83" s="467"/>
      <c r="F83" s="463"/>
      <c r="G83" s="470"/>
      <c r="H83" s="471"/>
      <c r="I83" s="471"/>
      <c r="J83" s="471"/>
      <c r="K83" s="471"/>
      <c r="L83" s="471"/>
      <c r="M83" s="472"/>
      <c r="N83" s="471"/>
      <c r="O83" s="471"/>
      <c r="P83" s="504"/>
      <c r="Q83" s="505"/>
      <c r="R83" s="506"/>
      <c r="S83" s="507"/>
      <c r="T83" s="505"/>
      <c r="U83" s="506"/>
      <c r="V83" s="507"/>
      <c r="W83" s="505"/>
      <c r="X83" s="506"/>
      <c r="Y83" s="507"/>
      <c r="Z83" s="508" t="str">
        <f>IF(OR(Q83="",T83=""),"",T83-Q83-W83)</f>
        <v/>
      </c>
      <c r="AA83" s="509"/>
      <c r="AB83" s="510"/>
      <c r="AC83" s="511" t="str">
        <f>IF(Z83="","",IF(F83=2,0.5,ROUNDUP((HOUR(Z83)*60+MINUTE(Z83))/30,0)/2))</f>
        <v/>
      </c>
      <c r="AD83" s="512"/>
      <c r="AE83" s="513"/>
      <c r="AF83" s="489" t="str">
        <f ca="1">IFERROR(IF(OR(B83="",F83="",Q83="",T83="",$BB$5="",$BC$5=""),"",INDEX(サービス費!F:F,MATCH(AY83,サービス費!D:D,0))),"")</f>
        <v/>
      </c>
      <c r="AG83" s="490"/>
      <c r="AH83" s="490"/>
      <c r="AI83" s="491"/>
      <c r="AJ83" s="489" t="str">
        <f ca="1">IFERROR(IF(OR($K$7="",AF83=""),"",IF($BC$5=1,AF83*0.1,0)),"")</f>
        <v/>
      </c>
      <c r="AK83" s="490"/>
      <c r="AL83" s="490"/>
      <c r="AM83" s="491"/>
      <c r="AN83" s="492"/>
      <c r="AO83" s="493"/>
      <c r="AP83" s="494"/>
      <c r="AQ83" s="498"/>
      <c r="AR83" s="499"/>
      <c r="AS83" s="500"/>
      <c r="AU83" s="433">
        <v>30</v>
      </c>
      <c r="AV83" s="433" t="str">
        <f t="shared" ref="AV83" ca="1" si="53">TEXT($AV$2,"000")&amp;TEXT(AU83,"00")</f>
        <v>00330</v>
      </c>
      <c r="AW83" s="390" t="str">
        <f>IFERROR(IF(B83="","",DATEVALUE(利用者情報!$G$3&amp;利用者情報!$I$3&amp;利用者情報!$J$3&amp;利用者情報!$K$3&amp;B83&amp;"日")),"")</f>
        <v/>
      </c>
      <c r="AX83" s="434" t="str">
        <f>IF(F83="","",IF(F83=2,20,IF(F83=3,30,F83&amp;$BB$5)))</f>
        <v/>
      </c>
      <c r="AY83" s="433" t="str">
        <f>IF(AC83="","",AX83&amp;AC83)</f>
        <v/>
      </c>
      <c r="AZ83" s="433" t="str">
        <f>IFERROR(IF(AY83="","",INDEX(サービス費!E:E,MATCH(AY83,サービス費!D:D,0))),"")</f>
        <v/>
      </c>
      <c r="BA83" s="434" t="str">
        <f t="shared" ref="BA83" si="54">IF(OR(G83="その他",N83="その他",I84="その他（右欄に詳細を記載）",W83&gt;0,AND(AC83&gt;=8,AC83&lt;=24)),1,"")</f>
        <v/>
      </c>
    </row>
    <row r="84" spans="1:53" ht="19.5" customHeight="1" thickBot="1">
      <c r="B84" s="464"/>
      <c r="C84" s="465"/>
      <c r="D84" s="468"/>
      <c r="E84" s="469"/>
      <c r="F84" s="465"/>
      <c r="G84" s="483" t="s">
        <v>115</v>
      </c>
      <c r="H84" s="484"/>
      <c r="I84" s="485"/>
      <c r="J84" s="485"/>
      <c r="K84" s="485"/>
      <c r="L84" s="485"/>
      <c r="M84" s="485"/>
      <c r="N84" s="485"/>
      <c r="O84" s="485"/>
      <c r="P84" s="486"/>
      <c r="Q84" s="483" t="s">
        <v>118</v>
      </c>
      <c r="R84" s="484"/>
      <c r="S84" s="484"/>
      <c r="T84" s="484"/>
      <c r="U84" s="484"/>
      <c r="V84" s="484"/>
      <c r="W84" s="484"/>
      <c r="X84" s="484"/>
      <c r="Y84" s="484"/>
      <c r="Z84" s="487"/>
      <c r="AA84" s="487"/>
      <c r="AB84" s="487"/>
      <c r="AC84" s="487"/>
      <c r="AD84" s="487"/>
      <c r="AE84" s="487"/>
      <c r="AF84" s="487"/>
      <c r="AG84" s="487"/>
      <c r="AH84" s="487"/>
      <c r="AI84" s="487"/>
      <c r="AJ84" s="487"/>
      <c r="AK84" s="487"/>
      <c r="AL84" s="487"/>
      <c r="AM84" s="488"/>
      <c r="AN84" s="495"/>
      <c r="AO84" s="496"/>
      <c r="AP84" s="497"/>
      <c r="AQ84" s="501"/>
      <c r="AR84" s="502"/>
      <c r="AS84" s="503"/>
      <c r="AU84" s="433"/>
      <c r="AV84" s="433"/>
      <c r="AW84" s="390"/>
      <c r="AX84" s="434"/>
      <c r="AY84" s="433"/>
      <c r="AZ84" s="433"/>
      <c r="BA84" s="434"/>
    </row>
    <row r="85" spans="1:53" ht="30.75" customHeight="1">
      <c r="B85" s="515" t="s">
        <v>320</v>
      </c>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7"/>
      <c r="AA85" s="521" t="s">
        <v>29</v>
      </c>
      <c r="AB85" s="521"/>
      <c r="AC85" s="521"/>
      <c r="AD85" s="521"/>
      <c r="AE85" s="522"/>
      <c r="AF85" s="523" t="s">
        <v>30</v>
      </c>
      <c r="AG85" s="521"/>
      <c r="AH85" s="521"/>
      <c r="AI85" s="522"/>
      <c r="AJ85" s="523" t="s">
        <v>31</v>
      </c>
      <c r="AK85" s="521"/>
      <c r="AL85" s="521"/>
      <c r="AM85" s="522"/>
      <c r="AN85" s="523" t="s">
        <v>32</v>
      </c>
      <c r="AO85" s="521"/>
      <c r="AP85" s="521"/>
      <c r="AQ85" s="521"/>
      <c r="AR85" s="521"/>
      <c r="AS85" s="524"/>
      <c r="AU85" s="96"/>
      <c r="AV85" s="97" t="s">
        <v>85</v>
      </c>
      <c r="AW85" s="98" t="s">
        <v>86</v>
      </c>
      <c r="AX85" s="98" t="s">
        <v>87</v>
      </c>
      <c r="AY85" s="99"/>
      <c r="AZ85" s="99"/>
      <c r="BA85" s="96"/>
    </row>
    <row r="86" spans="1:53" ht="63" customHeight="1" thickBot="1">
      <c r="B86" s="518"/>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20"/>
      <c r="AA86" s="525" t="str">
        <f ca="1">IF(AND(AV86="",AV129="",AV172="",AV215=""),"",IF(OR(AV129&lt;&gt;"",AV172&lt;&gt;"",AV215&lt;&gt;""),"－",SUM(AV43,AV86)))</f>
        <v/>
      </c>
      <c r="AB86" s="525"/>
      <c r="AC86" s="525"/>
      <c r="AD86" s="484" t="s">
        <v>123</v>
      </c>
      <c r="AE86" s="526"/>
      <c r="AF86" s="527" t="str">
        <f ca="1">IF(AND(AW86="",AW129="",AW172="",AW215=""),"",IF(OR(AW129&lt;&gt;"",AW172&lt;&gt;"",AW215&lt;&gt;""),"－",SUM(AW43,AW86)))</f>
        <v/>
      </c>
      <c r="AG86" s="525"/>
      <c r="AH86" s="525"/>
      <c r="AI86" s="101" t="s">
        <v>12</v>
      </c>
      <c r="AJ86" s="528" t="str">
        <f ca="1">IF(AND(AX86="",AX129="",AX172="",AX215=""),"",IF(OR(AX129&lt;&gt;"",AX172&lt;&gt;"",AX215&lt;&gt;""),"－",IF(SUM(AX43,AX86)&gt;=$K$7,$K$7,(SUM(AX43,AX86)))))</f>
        <v/>
      </c>
      <c r="AK86" s="525"/>
      <c r="AL86" s="525"/>
      <c r="AM86" s="102" t="s">
        <v>12</v>
      </c>
      <c r="AN86" s="528" t="str">
        <f ca="1">IFERROR(IF(AF86="－","－",AF86-AJ86),"")</f>
        <v/>
      </c>
      <c r="AO86" s="525"/>
      <c r="AP86" s="525"/>
      <c r="AQ86" s="525"/>
      <c r="AR86" s="525"/>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419" t="str">
        <f>IF($B$2="","",$B$2)</f>
        <v/>
      </c>
      <c r="C88" s="419"/>
      <c r="D88" s="419"/>
      <c r="E88" s="419"/>
      <c r="F88" s="419"/>
      <c r="G88" s="80" t="s">
        <v>65</v>
      </c>
      <c r="H88" s="419" t="str">
        <f>IF($H$2="","",$H$2)</f>
        <v/>
      </c>
      <c r="I88" s="419"/>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391" t="s">
        <v>1</v>
      </c>
      <c r="C89" s="404"/>
      <c r="D89" s="404"/>
      <c r="E89" s="404"/>
      <c r="F89" s="424" t="str">
        <f ca="1">IF($F$3="","",$F$3)</f>
        <v/>
      </c>
      <c r="G89" s="425"/>
      <c r="H89" s="425"/>
      <c r="I89" s="425"/>
      <c r="J89" s="425"/>
      <c r="K89" s="425"/>
      <c r="L89" s="425"/>
      <c r="M89" s="425"/>
      <c r="N89" s="425"/>
      <c r="O89" s="426"/>
      <c r="P89" s="415" t="s">
        <v>2</v>
      </c>
      <c r="Q89" s="392"/>
      <c r="R89" s="392"/>
      <c r="S89" s="392"/>
      <c r="T89" s="393"/>
      <c r="U89" s="397" t="str">
        <f ca="1">IF($U$3="","",$U$3)</f>
        <v/>
      </c>
      <c r="V89" s="398"/>
      <c r="W89" s="398"/>
      <c r="X89" s="398"/>
      <c r="Y89" s="398"/>
      <c r="Z89" s="398"/>
      <c r="AA89" s="398"/>
      <c r="AB89" s="514"/>
      <c r="AC89" s="415" t="s">
        <v>3</v>
      </c>
      <c r="AD89" s="393"/>
      <c r="AE89" s="416" t="str">
        <f ca="1">IF($AE$3="","",$AE$3)</f>
        <v/>
      </c>
      <c r="AF89" s="417"/>
      <c r="AG89" s="86"/>
      <c r="AH89" s="409" t="s">
        <v>4</v>
      </c>
      <c r="AI89" s="410"/>
      <c r="AJ89" s="410"/>
      <c r="AK89" s="410"/>
      <c r="AL89" s="410"/>
      <c r="AM89" s="410"/>
      <c r="AN89" s="410"/>
      <c r="AO89" s="410"/>
      <c r="AP89" s="410"/>
      <c r="AQ89" s="410"/>
      <c r="AR89" s="410"/>
      <c r="AS89" s="411"/>
      <c r="AU89" s="96"/>
      <c r="AV89" s="107"/>
      <c r="AW89" s="99"/>
      <c r="AX89" s="96"/>
      <c r="AY89" s="96"/>
      <c r="AZ89" s="96"/>
      <c r="BA89" s="96"/>
    </row>
    <row r="90" spans="1:53" ht="18" customHeight="1">
      <c r="A90" s="85"/>
      <c r="B90" s="406"/>
      <c r="C90" s="407"/>
      <c r="D90" s="407"/>
      <c r="E90" s="407"/>
      <c r="F90" s="427"/>
      <c r="G90" s="428"/>
      <c r="H90" s="428"/>
      <c r="I90" s="428"/>
      <c r="J90" s="428"/>
      <c r="K90" s="428"/>
      <c r="L90" s="428"/>
      <c r="M90" s="428"/>
      <c r="N90" s="428"/>
      <c r="O90" s="429"/>
      <c r="P90" s="394" t="s">
        <v>5</v>
      </c>
      <c r="Q90" s="395"/>
      <c r="R90" s="395"/>
      <c r="S90" s="395"/>
      <c r="T90" s="396"/>
      <c r="U90" s="399" t="str">
        <f ca="1">IF($U$4="","",$U$4)</f>
        <v/>
      </c>
      <c r="V90" s="400"/>
      <c r="W90" s="400"/>
      <c r="X90" s="400"/>
      <c r="Y90" s="400"/>
      <c r="Z90" s="400"/>
      <c r="AA90" s="400"/>
      <c r="AB90" s="420"/>
      <c r="AC90" s="394"/>
      <c r="AD90" s="396"/>
      <c r="AE90" s="418"/>
      <c r="AF90" s="419"/>
      <c r="AG90" s="89" t="s">
        <v>6</v>
      </c>
      <c r="AH90" s="421" t="str">
        <f>IF($AH$4="","",$AH$4)</f>
        <v/>
      </c>
      <c r="AI90" s="422"/>
      <c r="AJ90" s="422"/>
      <c r="AK90" s="422"/>
      <c r="AL90" s="422"/>
      <c r="AM90" s="422"/>
      <c r="AN90" s="422"/>
      <c r="AO90" s="422"/>
      <c r="AP90" s="422"/>
      <c r="AQ90" s="422"/>
      <c r="AR90" s="422"/>
      <c r="AS90" s="423"/>
      <c r="AU90" s="96"/>
      <c r="AV90" s="107"/>
      <c r="AW90" s="99"/>
      <c r="AX90" s="96"/>
      <c r="AY90" s="96"/>
      <c r="AZ90" s="96"/>
      <c r="BA90" s="96"/>
    </row>
    <row r="91" spans="1:53" ht="18" customHeight="1">
      <c r="A91" s="85"/>
      <c r="B91" s="391" t="s">
        <v>7</v>
      </c>
      <c r="C91" s="392"/>
      <c r="D91" s="392"/>
      <c r="E91" s="393"/>
      <c r="F91" s="397" t="str">
        <f ca="1">IF($F$5="","",$F$5)</f>
        <v/>
      </c>
      <c r="G91" s="398"/>
      <c r="H91" s="398"/>
      <c r="I91" s="92"/>
      <c r="J91" s="92"/>
      <c r="K91" s="92"/>
      <c r="L91" s="401" t="str">
        <f ca="1">$L$5</f>
        <v>□身介有</v>
      </c>
      <c r="M91" s="402"/>
      <c r="N91" s="402"/>
      <c r="O91" s="402"/>
      <c r="P91" s="402"/>
      <c r="Q91" s="402" t="str">
        <f ca="1">$Q$5</f>
        <v>□施設等利用型</v>
      </c>
      <c r="R91" s="402"/>
      <c r="S91" s="402"/>
      <c r="T91" s="402"/>
      <c r="U91" s="402"/>
      <c r="V91" s="402"/>
      <c r="W91" s="403"/>
      <c r="X91" s="391" t="s">
        <v>8</v>
      </c>
      <c r="Y91" s="404"/>
      <c r="Z91" s="404"/>
      <c r="AA91" s="405"/>
      <c r="AB91" s="398" t="str">
        <f ca="1">IF($AB$5="","",$AB$5)</f>
        <v/>
      </c>
      <c r="AC91" s="398"/>
      <c r="AD91" s="398"/>
      <c r="AE91" s="92"/>
      <c r="AF91" s="92"/>
      <c r="AG91" s="92"/>
      <c r="AH91" s="409" t="s">
        <v>9</v>
      </c>
      <c r="AI91" s="410"/>
      <c r="AJ91" s="410"/>
      <c r="AK91" s="410"/>
      <c r="AL91" s="410"/>
      <c r="AM91" s="410"/>
      <c r="AN91" s="410"/>
      <c r="AO91" s="410"/>
      <c r="AP91" s="410"/>
      <c r="AQ91" s="410"/>
      <c r="AR91" s="410"/>
      <c r="AS91" s="411"/>
      <c r="AU91" s="96"/>
      <c r="AV91" s="107"/>
      <c r="AW91" s="99"/>
      <c r="AX91" s="96"/>
      <c r="AY91" s="96"/>
      <c r="AZ91" s="96"/>
      <c r="BA91" s="96"/>
    </row>
    <row r="92" spans="1:53" ht="18" customHeight="1">
      <c r="A92" s="85"/>
      <c r="B92" s="394"/>
      <c r="C92" s="395"/>
      <c r="D92" s="395"/>
      <c r="E92" s="396"/>
      <c r="F92" s="399"/>
      <c r="G92" s="400"/>
      <c r="H92" s="400"/>
      <c r="I92" s="395" t="s">
        <v>10</v>
      </c>
      <c r="J92" s="395"/>
      <c r="K92" s="396"/>
      <c r="L92" s="452" t="str">
        <f ca="1">$L$6</f>
        <v>□身介無</v>
      </c>
      <c r="M92" s="453"/>
      <c r="N92" s="453"/>
      <c r="O92" s="453"/>
      <c r="P92" s="453"/>
      <c r="Q92" s="453" t="str">
        <f ca="1">$Q$6</f>
        <v>□大学修学支援型</v>
      </c>
      <c r="R92" s="453"/>
      <c r="S92" s="453"/>
      <c r="T92" s="453"/>
      <c r="U92" s="453"/>
      <c r="V92" s="453"/>
      <c r="W92" s="454"/>
      <c r="X92" s="406"/>
      <c r="Y92" s="407"/>
      <c r="Z92" s="407"/>
      <c r="AA92" s="408"/>
      <c r="AB92" s="400"/>
      <c r="AC92" s="400"/>
      <c r="AD92" s="400"/>
      <c r="AE92" s="395" t="s">
        <v>10</v>
      </c>
      <c r="AF92" s="395"/>
      <c r="AG92" s="396"/>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58" t="s">
        <v>11</v>
      </c>
      <c r="C93" s="459"/>
      <c r="D93" s="459"/>
      <c r="E93" s="459"/>
      <c r="F93" s="459"/>
      <c r="G93" s="459"/>
      <c r="H93" s="459"/>
      <c r="I93" s="459"/>
      <c r="J93" s="459"/>
      <c r="K93" s="460" t="str">
        <f ca="1">IF($K$7="","",$K$7)</f>
        <v/>
      </c>
      <c r="L93" s="460"/>
      <c r="M93" s="460"/>
      <c r="N93" s="460"/>
      <c r="O93" s="460"/>
      <c r="P93" s="460"/>
      <c r="Q93" s="94" t="s">
        <v>12</v>
      </c>
      <c r="R93" s="409" t="str">
        <f ca="1">$R$7</f>
        <v>□課税世帯</v>
      </c>
      <c r="S93" s="410"/>
      <c r="T93" s="410"/>
      <c r="U93" s="410"/>
      <c r="V93" s="410"/>
      <c r="W93" s="410" t="str">
        <f ca="1">$W$7</f>
        <v>□非課税世帯</v>
      </c>
      <c r="X93" s="410"/>
      <c r="Y93" s="410"/>
      <c r="Z93" s="410"/>
      <c r="AA93" s="410"/>
      <c r="AB93" s="410" t="str">
        <f ca="1">$AB$7</f>
        <v>□生活保護世帯</v>
      </c>
      <c r="AC93" s="410"/>
      <c r="AD93" s="410"/>
      <c r="AE93" s="410"/>
      <c r="AF93" s="410"/>
      <c r="AG93" s="411"/>
      <c r="AH93" s="406"/>
      <c r="AI93" s="407"/>
      <c r="AJ93" s="407"/>
      <c r="AK93" s="407"/>
      <c r="AL93" s="407"/>
      <c r="AM93" s="407"/>
      <c r="AN93" s="407"/>
      <c r="AO93" s="407"/>
      <c r="AP93" s="407"/>
      <c r="AQ93" s="407"/>
      <c r="AR93" s="407"/>
      <c r="AS93" s="408"/>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35" t="s">
        <v>13</v>
      </c>
      <c r="C95" s="436"/>
      <c r="D95" s="441" t="s">
        <v>14</v>
      </c>
      <c r="E95" s="436"/>
      <c r="F95" s="444" t="s">
        <v>15</v>
      </c>
      <c r="G95" s="441" t="s">
        <v>16</v>
      </c>
      <c r="H95" s="447"/>
      <c r="I95" s="447"/>
      <c r="J95" s="447"/>
      <c r="K95" s="447"/>
      <c r="L95" s="447"/>
      <c r="M95" s="447"/>
      <c r="N95" s="447"/>
      <c r="O95" s="447"/>
      <c r="P95" s="436"/>
      <c r="Q95" s="441" t="s">
        <v>17</v>
      </c>
      <c r="R95" s="447"/>
      <c r="S95" s="447"/>
      <c r="T95" s="447"/>
      <c r="U95" s="447"/>
      <c r="V95" s="447"/>
      <c r="W95" s="447"/>
      <c r="X95" s="447"/>
      <c r="Y95" s="447"/>
      <c r="Z95" s="447"/>
      <c r="AA95" s="447"/>
      <c r="AB95" s="436"/>
      <c r="AC95" s="477" t="s">
        <v>18</v>
      </c>
      <c r="AD95" s="478"/>
      <c r="AE95" s="479"/>
      <c r="AF95" s="477" t="s">
        <v>19</v>
      </c>
      <c r="AG95" s="478"/>
      <c r="AH95" s="478"/>
      <c r="AI95" s="479"/>
      <c r="AJ95" s="477" t="s">
        <v>20</v>
      </c>
      <c r="AK95" s="478"/>
      <c r="AL95" s="478"/>
      <c r="AM95" s="479"/>
      <c r="AN95" s="477" t="s">
        <v>33</v>
      </c>
      <c r="AO95" s="478"/>
      <c r="AP95" s="479"/>
      <c r="AQ95" s="477" t="s">
        <v>34</v>
      </c>
      <c r="AR95" s="478"/>
      <c r="AS95" s="529"/>
      <c r="AU95" s="96"/>
      <c r="AV95" s="107"/>
      <c r="AW95" s="99"/>
      <c r="AX95" s="96"/>
      <c r="AY95" s="96"/>
      <c r="AZ95" s="96"/>
      <c r="BA95" s="96"/>
    </row>
    <row r="96" spans="1:53" ht="18" customHeight="1">
      <c r="A96" s="85"/>
      <c r="B96" s="437"/>
      <c r="C96" s="438"/>
      <c r="D96" s="442"/>
      <c r="E96" s="438"/>
      <c r="F96" s="445"/>
      <c r="G96" s="442"/>
      <c r="H96" s="448"/>
      <c r="I96" s="448"/>
      <c r="J96" s="448"/>
      <c r="K96" s="448"/>
      <c r="L96" s="448"/>
      <c r="M96" s="448"/>
      <c r="N96" s="448"/>
      <c r="O96" s="448"/>
      <c r="P96" s="438"/>
      <c r="Q96" s="415" t="s">
        <v>21</v>
      </c>
      <c r="R96" s="392"/>
      <c r="S96" s="393"/>
      <c r="T96" s="415" t="s">
        <v>22</v>
      </c>
      <c r="U96" s="392"/>
      <c r="V96" s="393"/>
      <c r="W96" s="415" t="s">
        <v>72</v>
      </c>
      <c r="X96" s="392"/>
      <c r="Y96" s="393"/>
      <c r="Z96" s="415" t="s">
        <v>23</v>
      </c>
      <c r="AA96" s="392"/>
      <c r="AB96" s="393"/>
      <c r="AC96" s="455"/>
      <c r="AD96" s="456"/>
      <c r="AE96" s="457"/>
      <c r="AF96" s="455"/>
      <c r="AG96" s="456"/>
      <c r="AH96" s="456"/>
      <c r="AI96" s="457"/>
      <c r="AJ96" s="455"/>
      <c r="AK96" s="456"/>
      <c r="AL96" s="456"/>
      <c r="AM96" s="457"/>
      <c r="AN96" s="455"/>
      <c r="AO96" s="456"/>
      <c r="AP96" s="457"/>
      <c r="AQ96" s="455"/>
      <c r="AR96" s="456"/>
      <c r="AS96" s="530"/>
      <c r="AU96" s="96"/>
      <c r="AV96" s="107"/>
      <c r="AW96" s="99"/>
      <c r="AX96" s="96"/>
      <c r="AY96" s="96"/>
      <c r="AZ96" s="96"/>
      <c r="BA96" s="96"/>
    </row>
    <row r="97" spans="1:53" ht="18" customHeight="1" thickBot="1">
      <c r="A97" s="85"/>
      <c r="B97" s="439"/>
      <c r="C97" s="440"/>
      <c r="D97" s="443"/>
      <c r="E97" s="440"/>
      <c r="F97" s="446"/>
      <c r="G97" s="473" t="s">
        <v>24</v>
      </c>
      <c r="H97" s="474"/>
      <c r="I97" s="474"/>
      <c r="J97" s="474" t="s">
        <v>25</v>
      </c>
      <c r="K97" s="474"/>
      <c r="L97" s="474"/>
      <c r="M97" s="474"/>
      <c r="N97" s="474" t="s">
        <v>26</v>
      </c>
      <c r="O97" s="474"/>
      <c r="P97" s="475"/>
      <c r="Q97" s="443" t="s">
        <v>73</v>
      </c>
      <c r="R97" s="476"/>
      <c r="S97" s="440"/>
      <c r="T97" s="443" t="s">
        <v>27</v>
      </c>
      <c r="U97" s="476"/>
      <c r="V97" s="440"/>
      <c r="W97" s="443" t="s">
        <v>28</v>
      </c>
      <c r="X97" s="476"/>
      <c r="Y97" s="440"/>
      <c r="Z97" s="443" t="s">
        <v>28</v>
      </c>
      <c r="AA97" s="476"/>
      <c r="AB97" s="440"/>
      <c r="AC97" s="480"/>
      <c r="AD97" s="481"/>
      <c r="AE97" s="482"/>
      <c r="AF97" s="480"/>
      <c r="AG97" s="481"/>
      <c r="AH97" s="481"/>
      <c r="AI97" s="482"/>
      <c r="AJ97" s="480"/>
      <c r="AK97" s="481"/>
      <c r="AL97" s="481"/>
      <c r="AM97" s="482"/>
      <c r="AN97" s="480"/>
      <c r="AO97" s="481"/>
      <c r="AP97" s="482"/>
      <c r="AQ97" s="480"/>
      <c r="AR97" s="481"/>
      <c r="AS97" s="531"/>
      <c r="AU97" s="126" t="s">
        <v>99</v>
      </c>
      <c r="AV97" s="126" t="s">
        <v>106</v>
      </c>
      <c r="AW97" s="125" t="s">
        <v>105</v>
      </c>
      <c r="AX97" s="126" t="s">
        <v>101</v>
      </c>
      <c r="AY97" s="126" t="s">
        <v>103</v>
      </c>
      <c r="AZ97" s="126" t="s">
        <v>271</v>
      </c>
      <c r="BA97" s="126" t="s">
        <v>275</v>
      </c>
    </row>
    <row r="98" spans="1:53" ht="19.5" customHeight="1">
      <c r="B98" s="462"/>
      <c r="C98" s="463"/>
      <c r="D98" s="466" t="str">
        <f>IFERROR(IF(B98="","",MID("日月火水木金土",WEEKDAY(AW98),1)),"")</f>
        <v/>
      </c>
      <c r="E98" s="467"/>
      <c r="F98" s="463"/>
      <c r="G98" s="470"/>
      <c r="H98" s="471"/>
      <c r="I98" s="471"/>
      <c r="J98" s="471"/>
      <c r="K98" s="471"/>
      <c r="L98" s="471"/>
      <c r="M98" s="472"/>
      <c r="N98" s="471"/>
      <c r="O98" s="471"/>
      <c r="P98" s="504"/>
      <c r="Q98" s="505"/>
      <c r="R98" s="506"/>
      <c r="S98" s="507"/>
      <c r="T98" s="505"/>
      <c r="U98" s="506"/>
      <c r="V98" s="507"/>
      <c r="W98" s="505"/>
      <c r="X98" s="506"/>
      <c r="Y98" s="507"/>
      <c r="Z98" s="508" t="str">
        <f>IF(OR(Q98="",T98=""),"",T98-Q98-W98)</f>
        <v/>
      </c>
      <c r="AA98" s="509"/>
      <c r="AB98" s="510"/>
      <c r="AC98" s="511" t="str">
        <f>IF(Z98="","",IF(F98=2,0.5,ROUNDUP((HOUR(Z98)*60+MINUTE(Z98))/30,0)/2))</f>
        <v/>
      </c>
      <c r="AD98" s="512"/>
      <c r="AE98" s="513"/>
      <c r="AF98" s="489" t="str">
        <f ca="1">IFERROR(IF(OR(B98="",F98="",Q98="",T98="",$BB$5="",$BC$5=""),"",INDEX(サービス費!F:F,MATCH(AY98,サービス費!D:D,0))),"")</f>
        <v/>
      </c>
      <c r="AG98" s="490"/>
      <c r="AH98" s="490"/>
      <c r="AI98" s="491"/>
      <c r="AJ98" s="489" t="str">
        <f ca="1">IFERROR(IF(OR($K$7="",AF98=""),"",IF($BC$5=1,AF98*0.1,0)),"")</f>
        <v/>
      </c>
      <c r="AK98" s="490"/>
      <c r="AL98" s="490"/>
      <c r="AM98" s="491"/>
      <c r="AN98" s="492"/>
      <c r="AO98" s="493"/>
      <c r="AP98" s="494"/>
      <c r="AQ98" s="498"/>
      <c r="AR98" s="499"/>
      <c r="AS98" s="500"/>
      <c r="AU98" s="433">
        <v>31</v>
      </c>
      <c r="AV98" s="433" t="str">
        <f ca="1">TEXT($AV$2,"000")&amp;TEXT(AU98,"00")</f>
        <v>00331</v>
      </c>
      <c r="AW98" s="390" t="str">
        <f>IFERROR(IF(B98="","",DATEVALUE(利用者情報!$G$3&amp;利用者情報!$I$3&amp;利用者情報!$J$3&amp;利用者情報!$K$3&amp;B98&amp;"日")),"")</f>
        <v/>
      </c>
      <c r="AX98" s="434" t="str">
        <f>IF(F98="","",IF(F98=2,20,IF(F98=3,30,F98&amp;$BB$5)))</f>
        <v/>
      </c>
      <c r="AY98" s="433" t="str">
        <f>IF(AC98="","",AX98&amp;AC98)</f>
        <v/>
      </c>
      <c r="AZ98" s="433" t="str">
        <f>IFERROR(IF(AY98="","",INDEX(サービス費!E:E,MATCH(AY98,サービス費!D:D,0))),"")</f>
        <v/>
      </c>
      <c r="BA98" s="434" t="str">
        <f>IF(OR(G98="その他",N98="その他",I99="その他（右欄に詳細を記載）",W98&gt;0,AND(AC98&gt;=8,AC98&lt;=24)),1,"")</f>
        <v/>
      </c>
    </row>
    <row r="99" spans="1:53" ht="19.5" customHeight="1" thickBot="1">
      <c r="B99" s="464"/>
      <c r="C99" s="465"/>
      <c r="D99" s="468"/>
      <c r="E99" s="469"/>
      <c r="F99" s="465"/>
      <c r="G99" s="483" t="s">
        <v>115</v>
      </c>
      <c r="H99" s="484"/>
      <c r="I99" s="485"/>
      <c r="J99" s="485"/>
      <c r="K99" s="485"/>
      <c r="L99" s="485"/>
      <c r="M99" s="485"/>
      <c r="N99" s="485"/>
      <c r="O99" s="485"/>
      <c r="P99" s="486"/>
      <c r="Q99" s="483" t="s">
        <v>118</v>
      </c>
      <c r="R99" s="484"/>
      <c r="S99" s="484"/>
      <c r="T99" s="484"/>
      <c r="U99" s="484"/>
      <c r="V99" s="484"/>
      <c r="W99" s="484"/>
      <c r="X99" s="484"/>
      <c r="Y99" s="484"/>
      <c r="Z99" s="487"/>
      <c r="AA99" s="487"/>
      <c r="AB99" s="487"/>
      <c r="AC99" s="487"/>
      <c r="AD99" s="487"/>
      <c r="AE99" s="487"/>
      <c r="AF99" s="487"/>
      <c r="AG99" s="487"/>
      <c r="AH99" s="487"/>
      <c r="AI99" s="487"/>
      <c r="AJ99" s="487"/>
      <c r="AK99" s="487"/>
      <c r="AL99" s="487"/>
      <c r="AM99" s="488"/>
      <c r="AN99" s="495"/>
      <c r="AO99" s="496"/>
      <c r="AP99" s="497"/>
      <c r="AQ99" s="501"/>
      <c r="AR99" s="502"/>
      <c r="AS99" s="503"/>
      <c r="AU99" s="433"/>
      <c r="AV99" s="433"/>
      <c r="AW99" s="390"/>
      <c r="AX99" s="434"/>
      <c r="AY99" s="433"/>
      <c r="AZ99" s="433"/>
      <c r="BA99" s="434"/>
    </row>
    <row r="100" spans="1:53" ht="19.5" customHeight="1">
      <c r="B100" s="462"/>
      <c r="C100" s="463"/>
      <c r="D100" s="466" t="str">
        <f>IFERROR(IF(B100="","",MID("日月火水木金土",WEEKDAY(AW100),1)),"")</f>
        <v/>
      </c>
      <c r="E100" s="467"/>
      <c r="F100" s="463"/>
      <c r="G100" s="470"/>
      <c r="H100" s="471"/>
      <c r="I100" s="471"/>
      <c r="J100" s="471"/>
      <c r="K100" s="471"/>
      <c r="L100" s="471"/>
      <c r="M100" s="472"/>
      <c r="N100" s="471"/>
      <c r="O100" s="471"/>
      <c r="P100" s="504"/>
      <c r="Q100" s="505"/>
      <c r="R100" s="506"/>
      <c r="S100" s="507"/>
      <c r="T100" s="505"/>
      <c r="U100" s="506"/>
      <c r="V100" s="507"/>
      <c r="W100" s="505"/>
      <c r="X100" s="506"/>
      <c r="Y100" s="507"/>
      <c r="Z100" s="508" t="str">
        <f>IF(OR(Q100="",T100=""),"",T100-Q100-W100)</f>
        <v/>
      </c>
      <c r="AA100" s="509"/>
      <c r="AB100" s="510"/>
      <c r="AC100" s="511" t="str">
        <f>IF(Z100="","",IF(F100=2,0.5,ROUNDUP((HOUR(Z100)*60+MINUTE(Z100))/30,0)/2))</f>
        <v/>
      </c>
      <c r="AD100" s="512"/>
      <c r="AE100" s="513"/>
      <c r="AF100" s="489" t="str">
        <f ca="1">IFERROR(IF(OR(B100="",F100="",Q100="",T100="",$BB$5="",$BC$5=""),"",INDEX(サービス費!F:F,MATCH(AY100,サービス費!D:D,0))),"")</f>
        <v/>
      </c>
      <c r="AG100" s="490"/>
      <c r="AH100" s="490"/>
      <c r="AI100" s="491"/>
      <c r="AJ100" s="489" t="str">
        <f ca="1">IFERROR(IF(OR($K$7="",AF100=""),"",IF($BC$5=1,AF100*0.1,0)),"")</f>
        <v/>
      </c>
      <c r="AK100" s="490"/>
      <c r="AL100" s="490"/>
      <c r="AM100" s="491"/>
      <c r="AN100" s="492"/>
      <c r="AO100" s="493"/>
      <c r="AP100" s="494"/>
      <c r="AQ100" s="498"/>
      <c r="AR100" s="499"/>
      <c r="AS100" s="500"/>
      <c r="AU100" s="433">
        <v>32</v>
      </c>
      <c r="AV100" s="433" t="str">
        <f t="shared" ref="AV100" ca="1" si="55">TEXT($AV$2,"000")&amp;TEXT(AU100,"00")</f>
        <v>00332</v>
      </c>
      <c r="AW100" s="390" t="str">
        <f>IFERROR(IF(B100="","",DATEVALUE(利用者情報!$G$3&amp;利用者情報!$I$3&amp;利用者情報!$J$3&amp;利用者情報!$K$3&amp;B100&amp;"日")),"")</f>
        <v/>
      </c>
      <c r="AX100" s="434" t="str">
        <f>IF(F100="","",IF(F100=2,20,IF(F100=3,30,F100&amp;$BB$5)))</f>
        <v/>
      </c>
      <c r="AY100" s="433" t="str">
        <f>IF(AC100="","",AX100&amp;AC100)</f>
        <v/>
      </c>
      <c r="AZ100" s="433" t="str">
        <f>IFERROR(IF(AY100="","",INDEX(サービス費!E:E,MATCH(AY100,サービス費!D:D,0))),"")</f>
        <v/>
      </c>
      <c r="BA100" s="434" t="str">
        <f t="shared" ref="BA100" si="56">IF(OR(G100="その他",N100="その他",I101="その他（右欄に詳細を記載）",W100&gt;0,AND(AC100&gt;=8,AC100&lt;=24)),1,"")</f>
        <v/>
      </c>
    </row>
    <row r="101" spans="1:53" ht="19.5" customHeight="1" thickBot="1">
      <c r="B101" s="464"/>
      <c r="C101" s="465"/>
      <c r="D101" s="468"/>
      <c r="E101" s="469"/>
      <c r="F101" s="465"/>
      <c r="G101" s="483" t="s">
        <v>115</v>
      </c>
      <c r="H101" s="484"/>
      <c r="I101" s="485"/>
      <c r="J101" s="485"/>
      <c r="K101" s="485"/>
      <c r="L101" s="485"/>
      <c r="M101" s="485"/>
      <c r="N101" s="485"/>
      <c r="O101" s="485"/>
      <c r="P101" s="486"/>
      <c r="Q101" s="483" t="s">
        <v>118</v>
      </c>
      <c r="R101" s="484"/>
      <c r="S101" s="484"/>
      <c r="T101" s="484"/>
      <c r="U101" s="484"/>
      <c r="V101" s="484"/>
      <c r="W101" s="484"/>
      <c r="X101" s="484"/>
      <c r="Y101" s="484"/>
      <c r="Z101" s="487"/>
      <c r="AA101" s="487"/>
      <c r="AB101" s="487"/>
      <c r="AC101" s="487"/>
      <c r="AD101" s="487"/>
      <c r="AE101" s="487"/>
      <c r="AF101" s="487"/>
      <c r="AG101" s="487"/>
      <c r="AH101" s="487"/>
      <c r="AI101" s="487"/>
      <c r="AJ101" s="487"/>
      <c r="AK101" s="487"/>
      <c r="AL101" s="487"/>
      <c r="AM101" s="488"/>
      <c r="AN101" s="495"/>
      <c r="AO101" s="496"/>
      <c r="AP101" s="497"/>
      <c r="AQ101" s="501"/>
      <c r="AR101" s="502"/>
      <c r="AS101" s="503"/>
      <c r="AU101" s="433"/>
      <c r="AV101" s="433"/>
      <c r="AW101" s="390"/>
      <c r="AX101" s="434"/>
      <c r="AY101" s="433"/>
      <c r="AZ101" s="433"/>
      <c r="BA101" s="434"/>
    </row>
    <row r="102" spans="1:53" ht="19.5" customHeight="1">
      <c r="B102" s="462"/>
      <c r="C102" s="463"/>
      <c r="D102" s="466" t="str">
        <f>IFERROR(IF(B102="","",MID("日月火水木金土",WEEKDAY(AW102),1)),"")</f>
        <v/>
      </c>
      <c r="E102" s="467"/>
      <c r="F102" s="463"/>
      <c r="G102" s="470"/>
      <c r="H102" s="471"/>
      <c r="I102" s="471"/>
      <c r="J102" s="471"/>
      <c r="K102" s="471"/>
      <c r="L102" s="471"/>
      <c r="M102" s="472"/>
      <c r="N102" s="471"/>
      <c r="O102" s="471"/>
      <c r="P102" s="504"/>
      <c r="Q102" s="505"/>
      <c r="R102" s="506"/>
      <c r="S102" s="507"/>
      <c r="T102" s="505"/>
      <c r="U102" s="506"/>
      <c r="V102" s="507"/>
      <c r="W102" s="505"/>
      <c r="X102" s="506"/>
      <c r="Y102" s="507"/>
      <c r="Z102" s="508" t="str">
        <f>IF(OR(Q102="",T102=""),"",T102-Q102-W102)</f>
        <v/>
      </c>
      <c r="AA102" s="509"/>
      <c r="AB102" s="510"/>
      <c r="AC102" s="511" t="str">
        <f>IF(Z102="","",IF(F102=2,0.5,ROUNDUP((HOUR(Z102)*60+MINUTE(Z102))/30,0)/2))</f>
        <v/>
      </c>
      <c r="AD102" s="512"/>
      <c r="AE102" s="513"/>
      <c r="AF102" s="489" t="str">
        <f ca="1">IFERROR(IF(OR(B102="",F102="",Q102="",T102="",$BB$5="",$BC$5=""),"",INDEX(サービス費!F:F,MATCH(AY102,サービス費!D:D,0))),"")</f>
        <v/>
      </c>
      <c r="AG102" s="490"/>
      <c r="AH102" s="490"/>
      <c r="AI102" s="491"/>
      <c r="AJ102" s="489" t="str">
        <f ca="1">IFERROR(IF(OR($K$7="",AF102=""),"",IF($BC$5=1,AF102*0.1,0)),"")</f>
        <v/>
      </c>
      <c r="AK102" s="490"/>
      <c r="AL102" s="490"/>
      <c r="AM102" s="491"/>
      <c r="AN102" s="492"/>
      <c r="AO102" s="493"/>
      <c r="AP102" s="494"/>
      <c r="AQ102" s="498"/>
      <c r="AR102" s="499"/>
      <c r="AS102" s="500"/>
      <c r="AU102" s="433">
        <v>33</v>
      </c>
      <c r="AV102" s="433" t="str">
        <f t="shared" ref="AV102" ca="1" si="57">TEXT($AV$2,"000")&amp;TEXT(AU102,"00")</f>
        <v>00333</v>
      </c>
      <c r="AW102" s="390" t="str">
        <f>IFERROR(IF(B102="","",DATEVALUE(利用者情報!$G$3&amp;利用者情報!$I$3&amp;利用者情報!$J$3&amp;利用者情報!$K$3&amp;B102&amp;"日")),"")</f>
        <v/>
      </c>
      <c r="AX102" s="434" t="str">
        <f>IF(F102="","",IF(F102=2,20,IF(F102=3,30,F102&amp;$BB$5)))</f>
        <v/>
      </c>
      <c r="AY102" s="433" t="str">
        <f>IF(AC102="","",AX102&amp;AC102)</f>
        <v/>
      </c>
      <c r="AZ102" s="433" t="str">
        <f>IFERROR(IF(AY102="","",INDEX(サービス費!E:E,MATCH(AY102,サービス費!D:D,0))),"")</f>
        <v/>
      </c>
      <c r="BA102" s="434" t="str">
        <f t="shared" ref="BA102" si="58">IF(OR(G102="その他",N102="その他",I103="その他（右欄に詳細を記載）",W102&gt;0,AND(AC102&gt;=8,AC102&lt;=24)),1,"")</f>
        <v/>
      </c>
    </row>
    <row r="103" spans="1:53" ht="19.5" customHeight="1" thickBot="1">
      <c r="B103" s="464"/>
      <c r="C103" s="465"/>
      <c r="D103" s="468"/>
      <c r="E103" s="469"/>
      <c r="F103" s="465"/>
      <c r="G103" s="483" t="s">
        <v>115</v>
      </c>
      <c r="H103" s="484"/>
      <c r="I103" s="485"/>
      <c r="J103" s="485"/>
      <c r="K103" s="485"/>
      <c r="L103" s="485"/>
      <c r="M103" s="485"/>
      <c r="N103" s="485"/>
      <c r="O103" s="485"/>
      <c r="P103" s="486"/>
      <c r="Q103" s="483" t="s">
        <v>118</v>
      </c>
      <c r="R103" s="484"/>
      <c r="S103" s="484"/>
      <c r="T103" s="484"/>
      <c r="U103" s="484"/>
      <c r="V103" s="484"/>
      <c r="W103" s="484"/>
      <c r="X103" s="484"/>
      <c r="Y103" s="484"/>
      <c r="Z103" s="487"/>
      <c r="AA103" s="487"/>
      <c r="AB103" s="487"/>
      <c r="AC103" s="487"/>
      <c r="AD103" s="487"/>
      <c r="AE103" s="487"/>
      <c r="AF103" s="487"/>
      <c r="AG103" s="487"/>
      <c r="AH103" s="487"/>
      <c r="AI103" s="487"/>
      <c r="AJ103" s="487"/>
      <c r="AK103" s="487"/>
      <c r="AL103" s="487"/>
      <c r="AM103" s="488"/>
      <c r="AN103" s="495"/>
      <c r="AO103" s="496"/>
      <c r="AP103" s="497"/>
      <c r="AQ103" s="501"/>
      <c r="AR103" s="502"/>
      <c r="AS103" s="503"/>
      <c r="AU103" s="433"/>
      <c r="AV103" s="433"/>
      <c r="AW103" s="390"/>
      <c r="AX103" s="434"/>
      <c r="AY103" s="433"/>
      <c r="AZ103" s="433"/>
      <c r="BA103" s="434"/>
    </row>
    <row r="104" spans="1:53" ht="19.5" customHeight="1">
      <c r="B104" s="462"/>
      <c r="C104" s="463"/>
      <c r="D104" s="466" t="str">
        <f>IFERROR(IF(B104="","",MID("日月火水木金土",WEEKDAY(AW104),1)),"")</f>
        <v/>
      </c>
      <c r="E104" s="467"/>
      <c r="F104" s="463"/>
      <c r="G104" s="470"/>
      <c r="H104" s="471"/>
      <c r="I104" s="471"/>
      <c r="J104" s="471"/>
      <c r="K104" s="471"/>
      <c r="L104" s="471"/>
      <c r="M104" s="472"/>
      <c r="N104" s="471"/>
      <c r="O104" s="471"/>
      <c r="P104" s="504"/>
      <c r="Q104" s="505"/>
      <c r="R104" s="506"/>
      <c r="S104" s="507"/>
      <c r="T104" s="505"/>
      <c r="U104" s="506"/>
      <c r="V104" s="507"/>
      <c r="W104" s="505"/>
      <c r="X104" s="506"/>
      <c r="Y104" s="507"/>
      <c r="Z104" s="508" t="str">
        <f>IF(OR(Q104="",T104=""),"",T104-Q104-W104)</f>
        <v/>
      </c>
      <c r="AA104" s="509"/>
      <c r="AB104" s="510"/>
      <c r="AC104" s="511" t="str">
        <f>IF(Z104="","",IF(F104=2,0.5,ROUNDUP((HOUR(Z104)*60+MINUTE(Z104))/30,0)/2))</f>
        <v/>
      </c>
      <c r="AD104" s="512"/>
      <c r="AE104" s="513"/>
      <c r="AF104" s="489" t="str">
        <f ca="1">IFERROR(IF(OR(B104="",F104="",Q104="",T104="",$BB$5="",$BC$5=""),"",INDEX(サービス費!F:F,MATCH(AY104,サービス費!D:D,0))),"")</f>
        <v/>
      </c>
      <c r="AG104" s="490"/>
      <c r="AH104" s="490"/>
      <c r="AI104" s="491"/>
      <c r="AJ104" s="489" t="str">
        <f ca="1">IFERROR(IF(OR($K$7="",AF104=""),"",IF($BC$5=1,AF104*0.1,0)),"")</f>
        <v/>
      </c>
      <c r="AK104" s="490"/>
      <c r="AL104" s="490"/>
      <c r="AM104" s="491"/>
      <c r="AN104" s="492"/>
      <c r="AO104" s="493"/>
      <c r="AP104" s="494"/>
      <c r="AQ104" s="498"/>
      <c r="AR104" s="499"/>
      <c r="AS104" s="500"/>
      <c r="AU104" s="433">
        <v>34</v>
      </c>
      <c r="AV104" s="433" t="str">
        <f t="shared" ref="AV104" ca="1" si="59">TEXT($AV$2,"000")&amp;TEXT(AU104,"00")</f>
        <v>00334</v>
      </c>
      <c r="AW104" s="390" t="str">
        <f>IFERROR(IF(B104="","",DATEVALUE(利用者情報!$G$3&amp;利用者情報!$I$3&amp;利用者情報!$J$3&amp;利用者情報!$K$3&amp;B104&amp;"日")),"")</f>
        <v/>
      </c>
      <c r="AX104" s="434" t="str">
        <f>IF(F104="","",IF(F104=2,20,IF(F104=3,30,F104&amp;$BB$5)))</f>
        <v/>
      </c>
      <c r="AY104" s="433" t="str">
        <f>IF(AC104="","",AX104&amp;AC104)</f>
        <v/>
      </c>
      <c r="AZ104" s="433" t="str">
        <f>IFERROR(IF(AY104="","",INDEX(サービス費!E:E,MATCH(AY104,サービス費!D:D,0))),"")</f>
        <v/>
      </c>
      <c r="BA104" s="434" t="str">
        <f t="shared" ref="BA104" si="60">IF(OR(G104="その他",N104="その他",I105="その他（右欄に詳細を記載）",W104&gt;0,AND(AC104&gt;=8,AC104&lt;=24)),1,"")</f>
        <v/>
      </c>
    </row>
    <row r="105" spans="1:53" ht="19.5" customHeight="1" thickBot="1">
      <c r="B105" s="464"/>
      <c r="C105" s="465"/>
      <c r="D105" s="468"/>
      <c r="E105" s="469"/>
      <c r="F105" s="465"/>
      <c r="G105" s="483" t="s">
        <v>115</v>
      </c>
      <c r="H105" s="484"/>
      <c r="I105" s="485"/>
      <c r="J105" s="485"/>
      <c r="K105" s="485"/>
      <c r="L105" s="485"/>
      <c r="M105" s="485"/>
      <c r="N105" s="485"/>
      <c r="O105" s="485"/>
      <c r="P105" s="486"/>
      <c r="Q105" s="483" t="s">
        <v>118</v>
      </c>
      <c r="R105" s="484"/>
      <c r="S105" s="484"/>
      <c r="T105" s="484"/>
      <c r="U105" s="484"/>
      <c r="V105" s="484"/>
      <c r="W105" s="484"/>
      <c r="X105" s="484"/>
      <c r="Y105" s="484"/>
      <c r="Z105" s="487"/>
      <c r="AA105" s="487"/>
      <c r="AB105" s="487"/>
      <c r="AC105" s="487"/>
      <c r="AD105" s="487"/>
      <c r="AE105" s="487"/>
      <c r="AF105" s="487"/>
      <c r="AG105" s="487"/>
      <c r="AH105" s="487"/>
      <c r="AI105" s="487"/>
      <c r="AJ105" s="487"/>
      <c r="AK105" s="487"/>
      <c r="AL105" s="487"/>
      <c r="AM105" s="488"/>
      <c r="AN105" s="495"/>
      <c r="AO105" s="496"/>
      <c r="AP105" s="497"/>
      <c r="AQ105" s="501"/>
      <c r="AR105" s="502"/>
      <c r="AS105" s="503"/>
      <c r="AU105" s="433"/>
      <c r="AV105" s="433"/>
      <c r="AW105" s="390"/>
      <c r="AX105" s="434"/>
      <c r="AY105" s="433"/>
      <c r="AZ105" s="433"/>
      <c r="BA105" s="434"/>
    </row>
    <row r="106" spans="1:53" ht="19.5" customHeight="1">
      <c r="B106" s="462"/>
      <c r="C106" s="463"/>
      <c r="D106" s="466" t="str">
        <f>IFERROR(IF(B106="","",MID("日月火水木金土",WEEKDAY(AW106),1)),"")</f>
        <v/>
      </c>
      <c r="E106" s="467"/>
      <c r="F106" s="463"/>
      <c r="G106" s="470"/>
      <c r="H106" s="471"/>
      <c r="I106" s="471"/>
      <c r="J106" s="471"/>
      <c r="K106" s="471"/>
      <c r="L106" s="471"/>
      <c r="M106" s="472"/>
      <c r="N106" s="471"/>
      <c r="O106" s="471"/>
      <c r="P106" s="504"/>
      <c r="Q106" s="505"/>
      <c r="R106" s="506"/>
      <c r="S106" s="507"/>
      <c r="T106" s="505"/>
      <c r="U106" s="506"/>
      <c r="V106" s="507"/>
      <c r="W106" s="505"/>
      <c r="X106" s="506"/>
      <c r="Y106" s="507"/>
      <c r="Z106" s="508" t="str">
        <f>IF(OR(Q106="",T106=""),"",T106-Q106-W106)</f>
        <v/>
      </c>
      <c r="AA106" s="509"/>
      <c r="AB106" s="510"/>
      <c r="AC106" s="511" t="str">
        <f>IF(Z106="","",IF(F106=2,0.5,ROUNDUP((HOUR(Z106)*60+MINUTE(Z106))/30,0)/2))</f>
        <v/>
      </c>
      <c r="AD106" s="512"/>
      <c r="AE106" s="513"/>
      <c r="AF106" s="489" t="str">
        <f ca="1">IFERROR(IF(OR(B106="",F106="",Q106="",T106="",$BB$5="",$BC$5=""),"",INDEX(サービス費!F:F,MATCH(AY106,サービス費!D:D,0))),"")</f>
        <v/>
      </c>
      <c r="AG106" s="490"/>
      <c r="AH106" s="490"/>
      <c r="AI106" s="491"/>
      <c r="AJ106" s="489" t="str">
        <f ca="1">IFERROR(IF(OR($K$7="",AF106=""),"",IF($BC$5=1,AF106*0.1,0)),"")</f>
        <v/>
      </c>
      <c r="AK106" s="490"/>
      <c r="AL106" s="490"/>
      <c r="AM106" s="491"/>
      <c r="AN106" s="492"/>
      <c r="AO106" s="493"/>
      <c r="AP106" s="494"/>
      <c r="AQ106" s="498"/>
      <c r="AR106" s="499"/>
      <c r="AS106" s="500"/>
      <c r="AU106" s="433">
        <v>35</v>
      </c>
      <c r="AV106" s="433" t="str">
        <f t="shared" ref="AV106" ca="1" si="61">TEXT($AV$2,"000")&amp;TEXT(AU106,"00")</f>
        <v>00335</v>
      </c>
      <c r="AW106" s="390" t="str">
        <f>IFERROR(IF(B106="","",DATEVALUE(利用者情報!$G$3&amp;利用者情報!$I$3&amp;利用者情報!$J$3&amp;利用者情報!$K$3&amp;B106&amp;"日")),"")</f>
        <v/>
      </c>
      <c r="AX106" s="434" t="str">
        <f>IF(F106="","",IF(F106=2,20,IF(F106=3,30,F106&amp;$BB$5)))</f>
        <v/>
      </c>
      <c r="AY106" s="433" t="str">
        <f>IF(AC106="","",AX106&amp;AC106)</f>
        <v/>
      </c>
      <c r="AZ106" s="433" t="str">
        <f>IFERROR(IF(AY106="","",INDEX(サービス費!E:E,MATCH(AY106,サービス費!D:D,0))),"")</f>
        <v/>
      </c>
      <c r="BA106" s="434" t="str">
        <f t="shared" ref="BA106" si="62">IF(OR(G106="その他",N106="その他",I107="その他（右欄に詳細を記載）",W106&gt;0,AND(AC106&gt;=8,AC106&lt;=24)),1,"")</f>
        <v/>
      </c>
    </row>
    <row r="107" spans="1:53" ht="19.5" customHeight="1" thickBot="1">
      <c r="B107" s="464"/>
      <c r="C107" s="465"/>
      <c r="D107" s="468"/>
      <c r="E107" s="469"/>
      <c r="F107" s="465"/>
      <c r="G107" s="483" t="s">
        <v>115</v>
      </c>
      <c r="H107" s="484"/>
      <c r="I107" s="485"/>
      <c r="J107" s="485"/>
      <c r="K107" s="485"/>
      <c r="L107" s="485"/>
      <c r="M107" s="485"/>
      <c r="N107" s="485"/>
      <c r="O107" s="485"/>
      <c r="P107" s="486"/>
      <c r="Q107" s="483" t="s">
        <v>118</v>
      </c>
      <c r="R107" s="484"/>
      <c r="S107" s="484"/>
      <c r="T107" s="484"/>
      <c r="U107" s="484"/>
      <c r="V107" s="484"/>
      <c r="W107" s="484"/>
      <c r="X107" s="484"/>
      <c r="Y107" s="484"/>
      <c r="Z107" s="487"/>
      <c r="AA107" s="487"/>
      <c r="AB107" s="487"/>
      <c r="AC107" s="487"/>
      <c r="AD107" s="487"/>
      <c r="AE107" s="487"/>
      <c r="AF107" s="487"/>
      <c r="AG107" s="487"/>
      <c r="AH107" s="487"/>
      <c r="AI107" s="487"/>
      <c r="AJ107" s="487"/>
      <c r="AK107" s="487"/>
      <c r="AL107" s="487"/>
      <c r="AM107" s="488"/>
      <c r="AN107" s="495"/>
      <c r="AO107" s="496"/>
      <c r="AP107" s="497"/>
      <c r="AQ107" s="501"/>
      <c r="AR107" s="502"/>
      <c r="AS107" s="503"/>
      <c r="AU107" s="433"/>
      <c r="AV107" s="433"/>
      <c r="AW107" s="390"/>
      <c r="AX107" s="434"/>
      <c r="AY107" s="433"/>
      <c r="AZ107" s="433"/>
      <c r="BA107" s="434"/>
    </row>
    <row r="108" spans="1:53" ht="19.5" customHeight="1">
      <c r="B108" s="462"/>
      <c r="C108" s="463"/>
      <c r="D108" s="466" t="str">
        <f>IFERROR(IF(B108="","",MID("日月火水木金土",WEEKDAY(AW108),1)),"")</f>
        <v/>
      </c>
      <c r="E108" s="467"/>
      <c r="F108" s="463"/>
      <c r="G108" s="470"/>
      <c r="H108" s="471"/>
      <c r="I108" s="471"/>
      <c r="J108" s="471"/>
      <c r="K108" s="471"/>
      <c r="L108" s="471"/>
      <c r="M108" s="472"/>
      <c r="N108" s="471"/>
      <c r="O108" s="471"/>
      <c r="P108" s="504"/>
      <c r="Q108" s="505"/>
      <c r="R108" s="506"/>
      <c r="S108" s="507"/>
      <c r="T108" s="505"/>
      <c r="U108" s="506"/>
      <c r="V108" s="507"/>
      <c r="W108" s="505"/>
      <c r="X108" s="506"/>
      <c r="Y108" s="507"/>
      <c r="Z108" s="508" t="str">
        <f>IF(OR(Q108="",T108=""),"",T108-Q108-W108)</f>
        <v/>
      </c>
      <c r="AA108" s="509"/>
      <c r="AB108" s="510"/>
      <c r="AC108" s="511" t="str">
        <f>IF(Z108="","",IF(F108=2,0.5,ROUNDUP((HOUR(Z108)*60+MINUTE(Z108))/30,0)/2))</f>
        <v/>
      </c>
      <c r="AD108" s="512"/>
      <c r="AE108" s="513"/>
      <c r="AF108" s="489" t="str">
        <f ca="1">IFERROR(IF(OR(B108="",F108="",Q108="",T108="",$BB$5="",$BC$5=""),"",INDEX(サービス費!F:F,MATCH(AY108,サービス費!D:D,0))),"")</f>
        <v/>
      </c>
      <c r="AG108" s="490"/>
      <c r="AH108" s="490"/>
      <c r="AI108" s="491"/>
      <c r="AJ108" s="489" t="str">
        <f ca="1">IFERROR(IF(OR($K$7="",AF108=""),"",IF($BC$5=1,AF108*0.1,0)),"")</f>
        <v/>
      </c>
      <c r="AK108" s="490"/>
      <c r="AL108" s="490"/>
      <c r="AM108" s="491"/>
      <c r="AN108" s="492"/>
      <c r="AO108" s="493"/>
      <c r="AP108" s="494"/>
      <c r="AQ108" s="498"/>
      <c r="AR108" s="499"/>
      <c r="AS108" s="500"/>
      <c r="AU108" s="433">
        <v>36</v>
      </c>
      <c r="AV108" s="433" t="str">
        <f t="shared" ref="AV108" ca="1" si="63">TEXT($AV$2,"000")&amp;TEXT(AU108,"00")</f>
        <v>00336</v>
      </c>
      <c r="AW108" s="390" t="str">
        <f>IFERROR(IF(B108="","",DATEVALUE(利用者情報!$G$3&amp;利用者情報!$I$3&amp;利用者情報!$J$3&amp;利用者情報!$K$3&amp;B108&amp;"日")),"")</f>
        <v/>
      </c>
      <c r="AX108" s="434" t="str">
        <f>IF(F108="","",IF(F108=2,20,IF(F108=3,30,F108&amp;$BB$5)))</f>
        <v/>
      </c>
      <c r="AY108" s="433" t="str">
        <f>IF(AC108="","",AX108&amp;AC108)</f>
        <v/>
      </c>
      <c r="AZ108" s="433" t="str">
        <f>IFERROR(IF(AY108="","",INDEX(サービス費!E:E,MATCH(AY108,サービス費!D:D,0))),"")</f>
        <v/>
      </c>
      <c r="BA108" s="434" t="str">
        <f t="shared" ref="BA108" si="64">IF(OR(G108="その他",N108="その他",I109="その他（右欄に詳細を記載）",W108&gt;0,AND(AC108&gt;=8,AC108&lt;=24)),1,"")</f>
        <v/>
      </c>
    </row>
    <row r="109" spans="1:53" ht="19.5" customHeight="1" thickBot="1">
      <c r="B109" s="464"/>
      <c r="C109" s="465"/>
      <c r="D109" s="468"/>
      <c r="E109" s="469"/>
      <c r="F109" s="465"/>
      <c r="G109" s="483" t="s">
        <v>115</v>
      </c>
      <c r="H109" s="484"/>
      <c r="I109" s="485"/>
      <c r="J109" s="485"/>
      <c r="K109" s="485"/>
      <c r="L109" s="485"/>
      <c r="M109" s="485"/>
      <c r="N109" s="485"/>
      <c r="O109" s="485"/>
      <c r="P109" s="486"/>
      <c r="Q109" s="483" t="s">
        <v>118</v>
      </c>
      <c r="R109" s="484"/>
      <c r="S109" s="484"/>
      <c r="T109" s="484"/>
      <c r="U109" s="484"/>
      <c r="V109" s="484"/>
      <c r="W109" s="484"/>
      <c r="X109" s="484"/>
      <c r="Y109" s="484"/>
      <c r="Z109" s="487"/>
      <c r="AA109" s="487"/>
      <c r="AB109" s="487"/>
      <c r="AC109" s="487"/>
      <c r="AD109" s="487"/>
      <c r="AE109" s="487"/>
      <c r="AF109" s="487"/>
      <c r="AG109" s="487"/>
      <c r="AH109" s="487"/>
      <c r="AI109" s="487"/>
      <c r="AJ109" s="487"/>
      <c r="AK109" s="487"/>
      <c r="AL109" s="487"/>
      <c r="AM109" s="488"/>
      <c r="AN109" s="495"/>
      <c r="AO109" s="496"/>
      <c r="AP109" s="497"/>
      <c r="AQ109" s="501"/>
      <c r="AR109" s="502"/>
      <c r="AS109" s="503"/>
      <c r="AU109" s="433"/>
      <c r="AV109" s="433"/>
      <c r="AW109" s="390"/>
      <c r="AX109" s="434"/>
      <c r="AY109" s="433"/>
      <c r="AZ109" s="433"/>
      <c r="BA109" s="434"/>
    </row>
    <row r="110" spans="1:53" ht="19.5" customHeight="1">
      <c r="B110" s="462"/>
      <c r="C110" s="463"/>
      <c r="D110" s="466" t="str">
        <f>IFERROR(IF(B110="","",MID("日月火水木金土",WEEKDAY(AW110),1)),"")</f>
        <v/>
      </c>
      <c r="E110" s="467"/>
      <c r="F110" s="463"/>
      <c r="G110" s="470"/>
      <c r="H110" s="471"/>
      <c r="I110" s="471"/>
      <c r="J110" s="471"/>
      <c r="K110" s="471"/>
      <c r="L110" s="471"/>
      <c r="M110" s="472"/>
      <c r="N110" s="471"/>
      <c r="O110" s="471"/>
      <c r="P110" s="504"/>
      <c r="Q110" s="505"/>
      <c r="R110" s="506"/>
      <c r="S110" s="507"/>
      <c r="T110" s="505"/>
      <c r="U110" s="506"/>
      <c r="V110" s="507"/>
      <c r="W110" s="505"/>
      <c r="X110" s="506"/>
      <c r="Y110" s="507"/>
      <c r="Z110" s="508" t="str">
        <f>IF(OR(Q110="",T110=""),"",T110-Q110-W110)</f>
        <v/>
      </c>
      <c r="AA110" s="509"/>
      <c r="AB110" s="510"/>
      <c r="AC110" s="511" t="str">
        <f>IF(Z110="","",IF(F110=2,0.5,ROUNDUP((HOUR(Z110)*60+MINUTE(Z110))/30,0)/2))</f>
        <v/>
      </c>
      <c r="AD110" s="512"/>
      <c r="AE110" s="513"/>
      <c r="AF110" s="489" t="str">
        <f ca="1">IFERROR(IF(OR(B110="",F110="",Q110="",T110="",$BB$5="",$BC$5=""),"",INDEX(サービス費!F:F,MATCH(AY110,サービス費!D:D,0))),"")</f>
        <v/>
      </c>
      <c r="AG110" s="490"/>
      <c r="AH110" s="490"/>
      <c r="AI110" s="491"/>
      <c r="AJ110" s="489" t="str">
        <f ca="1">IFERROR(IF(OR($K$7="",AF110=""),"",IF($BC$5=1,AF110*0.1,0)),"")</f>
        <v/>
      </c>
      <c r="AK110" s="490"/>
      <c r="AL110" s="490"/>
      <c r="AM110" s="491"/>
      <c r="AN110" s="492"/>
      <c r="AO110" s="493"/>
      <c r="AP110" s="494"/>
      <c r="AQ110" s="498"/>
      <c r="AR110" s="499"/>
      <c r="AS110" s="500"/>
      <c r="AU110" s="433">
        <v>37</v>
      </c>
      <c r="AV110" s="433" t="str">
        <f t="shared" ref="AV110" ca="1" si="65">TEXT($AV$2,"000")&amp;TEXT(AU110,"00")</f>
        <v>00337</v>
      </c>
      <c r="AW110" s="390" t="str">
        <f>IFERROR(IF(B110="","",DATEVALUE(利用者情報!$G$3&amp;利用者情報!$I$3&amp;利用者情報!$J$3&amp;利用者情報!$K$3&amp;B110&amp;"日")),"")</f>
        <v/>
      </c>
      <c r="AX110" s="434" t="str">
        <f>IF(F110="","",IF(F110=2,20,IF(F110=3,30,F110&amp;$BB$5)))</f>
        <v/>
      </c>
      <c r="AY110" s="433" t="str">
        <f>IF(AC110="","",AX110&amp;AC110)</f>
        <v/>
      </c>
      <c r="AZ110" s="433" t="str">
        <f>IFERROR(IF(AY110="","",INDEX(サービス費!E:E,MATCH(AY110,サービス費!D:D,0))),"")</f>
        <v/>
      </c>
      <c r="BA110" s="434" t="str">
        <f t="shared" ref="BA110" si="66">IF(OR(G110="その他",N110="その他",I111="その他（右欄に詳細を記載）",W110&gt;0,AND(AC110&gt;=8,AC110&lt;=24)),1,"")</f>
        <v/>
      </c>
    </row>
    <row r="111" spans="1:53" ht="19.5" customHeight="1" thickBot="1">
      <c r="B111" s="464"/>
      <c r="C111" s="465"/>
      <c r="D111" s="468"/>
      <c r="E111" s="469"/>
      <c r="F111" s="465"/>
      <c r="G111" s="483" t="s">
        <v>115</v>
      </c>
      <c r="H111" s="484"/>
      <c r="I111" s="485"/>
      <c r="J111" s="485"/>
      <c r="K111" s="485"/>
      <c r="L111" s="485"/>
      <c r="M111" s="485"/>
      <c r="N111" s="485"/>
      <c r="O111" s="485"/>
      <c r="P111" s="486"/>
      <c r="Q111" s="483" t="s">
        <v>118</v>
      </c>
      <c r="R111" s="484"/>
      <c r="S111" s="484"/>
      <c r="T111" s="484"/>
      <c r="U111" s="484"/>
      <c r="V111" s="484"/>
      <c r="W111" s="484"/>
      <c r="X111" s="484"/>
      <c r="Y111" s="484"/>
      <c r="Z111" s="487"/>
      <c r="AA111" s="487"/>
      <c r="AB111" s="487"/>
      <c r="AC111" s="487"/>
      <c r="AD111" s="487"/>
      <c r="AE111" s="487"/>
      <c r="AF111" s="487"/>
      <c r="AG111" s="487"/>
      <c r="AH111" s="487"/>
      <c r="AI111" s="487"/>
      <c r="AJ111" s="487"/>
      <c r="AK111" s="487"/>
      <c r="AL111" s="487"/>
      <c r="AM111" s="488"/>
      <c r="AN111" s="495"/>
      <c r="AO111" s="496"/>
      <c r="AP111" s="497"/>
      <c r="AQ111" s="501"/>
      <c r="AR111" s="502"/>
      <c r="AS111" s="503"/>
      <c r="AU111" s="433"/>
      <c r="AV111" s="433"/>
      <c r="AW111" s="390"/>
      <c r="AX111" s="434"/>
      <c r="AY111" s="433"/>
      <c r="AZ111" s="433"/>
      <c r="BA111" s="434"/>
    </row>
    <row r="112" spans="1:53" ht="19.5" customHeight="1">
      <c r="B112" s="462"/>
      <c r="C112" s="463"/>
      <c r="D112" s="466" t="str">
        <f>IFERROR(IF(B112="","",MID("日月火水木金土",WEEKDAY(AW112),1)),"")</f>
        <v/>
      </c>
      <c r="E112" s="467"/>
      <c r="F112" s="463"/>
      <c r="G112" s="470"/>
      <c r="H112" s="471"/>
      <c r="I112" s="471"/>
      <c r="J112" s="471"/>
      <c r="K112" s="471"/>
      <c r="L112" s="471"/>
      <c r="M112" s="472"/>
      <c r="N112" s="471"/>
      <c r="O112" s="471"/>
      <c r="P112" s="504"/>
      <c r="Q112" s="505"/>
      <c r="R112" s="506"/>
      <c r="S112" s="507"/>
      <c r="T112" s="505"/>
      <c r="U112" s="506"/>
      <c r="V112" s="507"/>
      <c r="W112" s="505"/>
      <c r="X112" s="506"/>
      <c r="Y112" s="507"/>
      <c r="Z112" s="508" t="str">
        <f>IF(OR(Q112="",T112=""),"",T112-Q112-W112)</f>
        <v/>
      </c>
      <c r="AA112" s="509"/>
      <c r="AB112" s="510"/>
      <c r="AC112" s="511" t="str">
        <f>IF(Z112="","",IF(F112=2,0.5,ROUNDUP((HOUR(Z112)*60+MINUTE(Z112))/30,0)/2))</f>
        <v/>
      </c>
      <c r="AD112" s="512"/>
      <c r="AE112" s="513"/>
      <c r="AF112" s="489" t="str">
        <f ca="1">IFERROR(IF(OR(B112="",F112="",Q112="",T112="",$BB$5="",$BC$5=""),"",INDEX(サービス費!F:F,MATCH(AY112,サービス費!D:D,0))),"")</f>
        <v/>
      </c>
      <c r="AG112" s="490"/>
      <c r="AH112" s="490"/>
      <c r="AI112" s="491"/>
      <c r="AJ112" s="489" t="str">
        <f ca="1">IFERROR(IF(OR($K$7="",AF112=""),"",IF($BC$5=1,AF112*0.1,0)),"")</f>
        <v/>
      </c>
      <c r="AK112" s="490"/>
      <c r="AL112" s="490"/>
      <c r="AM112" s="491"/>
      <c r="AN112" s="492"/>
      <c r="AO112" s="493"/>
      <c r="AP112" s="494"/>
      <c r="AQ112" s="498"/>
      <c r="AR112" s="499"/>
      <c r="AS112" s="500"/>
      <c r="AU112" s="433">
        <v>38</v>
      </c>
      <c r="AV112" s="433" t="str">
        <f t="shared" ref="AV112" ca="1" si="67">TEXT($AV$2,"000")&amp;TEXT(AU112,"00")</f>
        <v>00338</v>
      </c>
      <c r="AW112" s="390" t="str">
        <f>IFERROR(IF(B112="","",DATEVALUE(利用者情報!$G$3&amp;利用者情報!$I$3&amp;利用者情報!$J$3&amp;利用者情報!$K$3&amp;B112&amp;"日")),"")</f>
        <v/>
      </c>
      <c r="AX112" s="434" t="str">
        <f>IF(F112="","",IF(F112=2,20,IF(F112=3,30,F112&amp;$BB$5)))</f>
        <v/>
      </c>
      <c r="AY112" s="433" t="str">
        <f>IF(AC112="","",AX112&amp;AC112)</f>
        <v/>
      </c>
      <c r="AZ112" s="433" t="str">
        <f>IFERROR(IF(AY112="","",INDEX(サービス費!E:E,MATCH(AY112,サービス費!D:D,0))),"")</f>
        <v/>
      </c>
      <c r="BA112" s="434" t="str">
        <f t="shared" ref="BA112" si="68">IF(OR(G112="その他",N112="その他",I113="その他（右欄に詳細を記載）",W112&gt;0,AND(AC112&gt;=8,AC112&lt;=24)),1,"")</f>
        <v/>
      </c>
    </row>
    <row r="113" spans="2:53" ht="19.5" customHeight="1" thickBot="1">
      <c r="B113" s="464"/>
      <c r="C113" s="465"/>
      <c r="D113" s="468"/>
      <c r="E113" s="469"/>
      <c r="F113" s="465"/>
      <c r="G113" s="483" t="s">
        <v>115</v>
      </c>
      <c r="H113" s="484"/>
      <c r="I113" s="485"/>
      <c r="J113" s="485"/>
      <c r="K113" s="485"/>
      <c r="L113" s="485"/>
      <c r="M113" s="485"/>
      <c r="N113" s="485"/>
      <c r="O113" s="485"/>
      <c r="P113" s="486"/>
      <c r="Q113" s="483" t="s">
        <v>118</v>
      </c>
      <c r="R113" s="484"/>
      <c r="S113" s="484"/>
      <c r="T113" s="484"/>
      <c r="U113" s="484"/>
      <c r="V113" s="484"/>
      <c r="W113" s="484"/>
      <c r="X113" s="484"/>
      <c r="Y113" s="484"/>
      <c r="Z113" s="487"/>
      <c r="AA113" s="487"/>
      <c r="AB113" s="487"/>
      <c r="AC113" s="487"/>
      <c r="AD113" s="487"/>
      <c r="AE113" s="487"/>
      <c r="AF113" s="487"/>
      <c r="AG113" s="487"/>
      <c r="AH113" s="487"/>
      <c r="AI113" s="487"/>
      <c r="AJ113" s="487"/>
      <c r="AK113" s="487"/>
      <c r="AL113" s="487"/>
      <c r="AM113" s="488"/>
      <c r="AN113" s="495"/>
      <c r="AO113" s="496"/>
      <c r="AP113" s="497"/>
      <c r="AQ113" s="501"/>
      <c r="AR113" s="502"/>
      <c r="AS113" s="503"/>
      <c r="AU113" s="433"/>
      <c r="AV113" s="433"/>
      <c r="AW113" s="390"/>
      <c r="AX113" s="434"/>
      <c r="AY113" s="433"/>
      <c r="AZ113" s="433"/>
      <c r="BA113" s="434"/>
    </row>
    <row r="114" spans="2:53" ht="19.5" customHeight="1">
      <c r="B114" s="462"/>
      <c r="C114" s="463"/>
      <c r="D114" s="466" t="str">
        <f>IFERROR(IF(B114="","",MID("日月火水木金土",WEEKDAY(AW114),1)),"")</f>
        <v/>
      </c>
      <c r="E114" s="467"/>
      <c r="F114" s="463"/>
      <c r="G114" s="470"/>
      <c r="H114" s="471"/>
      <c r="I114" s="471"/>
      <c r="J114" s="471"/>
      <c r="K114" s="471"/>
      <c r="L114" s="471"/>
      <c r="M114" s="472"/>
      <c r="N114" s="471"/>
      <c r="O114" s="471"/>
      <c r="P114" s="504"/>
      <c r="Q114" s="505"/>
      <c r="R114" s="506"/>
      <c r="S114" s="507"/>
      <c r="T114" s="505"/>
      <c r="U114" s="506"/>
      <c r="V114" s="507"/>
      <c r="W114" s="505"/>
      <c r="X114" s="506"/>
      <c r="Y114" s="507"/>
      <c r="Z114" s="508" t="str">
        <f>IF(OR(Q114="",T114=""),"",T114-Q114-W114)</f>
        <v/>
      </c>
      <c r="AA114" s="509"/>
      <c r="AB114" s="510"/>
      <c r="AC114" s="511" t="str">
        <f>IF(Z114="","",IF(F114=2,0.5,ROUNDUP((HOUR(Z114)*60+MINUTE(Z114))/30,0)/2))</f>
        <v/>
      </c>
      <c r="AD114" s="512"/>
      <c r="AE114" s="513"/>
      <c r="AF114" s="489" t="str">
        <f ca="1">IFERROR(IF(OR(B114="",F114="",Q114="",T114="",$BB$5="",$BC$5=""),"",INDEX(サービス費!F:F,MATCH(AY114,サービス費!D:D,0))),"")</f>
        <v/>
      </c>
      <c r="AG114" s="490"/>
      <c r="AH114" s="490"/>
      <c r="AI114" s="491"/>
      <c r="AJ114" s="489" t="str">
        <f ca="1">IFERROR(IF(OR($K$7="",AF114=""),"",IF($BC$5=1,AF114*0.1,0)),"")</f>
        <v/>
      </c>
      <c r="AK114" s="490"/>
      <c r="AL114" s="490"/>
      <c r="AM114" s="491"/>
      <c r="AN114" s="492"/>
      <c r="AO114" s="493"/>
      <c r="AP114" s="494"/>
      <c r="AQ114" s="498"/>
      <c r="AR114" s="499"/>
      <c r="AS114" s="500"/>
      <c r="AU114" s="433">
        <v>39</v>
      </c>
      <c r="AV114" s="433" t="str">
        <f t="shared" ref="AV114" ca="1" si="69">TEXT($AV$2,"000")&amp;TEXT(AU114,"00")</f>
        <v>00339</v>
      </c>
      <c r="AW114" s="390" t="str">
        <f>IFERROR(IF(B114="","",DATEVALUE(利用者情報!$G$3&amp;利用者情報!$I$3&amp;利用者情報!$J$3&amp;利用者情報!$K$3&amp;B114&amp;"日")),"")</f>
        <v/>
      </c>
      <c r="AX114" s="434" t="str">
        <f>IF(F114="","",IF(F114=2,20,IF(F114=3,30,F114&amp;$BB$5)))</f>
        <v/>
      </c>
      <c r="AY114" s="433" t="str">
        <f>IF(AC114="","",AX114&amp;AC114)</f>
        <v/>
      </c>
      <c r="AZ114" s="433" t="str">
        <f>IFERROR(IF(AY114="","",INDEX(サービス費!E:E,MATCH(AY114,サービス費!D:D,0))),"")</f>
        <v/>
      </c>
      <c r="BA114" s="434" t="str">
        <f t="shared" ref="BA114" si="70">IF(OR(G114="その他",N114="その他",I115="その他（右欄に詳細を記載）",W114&gt;0,AND(AC114&gt;=8,AC114&lt;=24)),1,"")</f>
        <v/>
      </c>
    </row>
    <row r="115" spans="2:53" ht="19.5" customHeight="1" thickBot="1">
      <c r="B115" s="464"/>
      <c r="C115" s="465"/>
      <c r="D115" s="468"/>
      <c r="E115" s="469"/>
      <c r="F115" s="465"/>
      <c r="G115" s="483" t="s">
        <v>115</v>
      </c>
      <c r="H115" s="484"/>
      <c r="I115" s="485"/>
      <c r="J115" s="485"/>
      <c r="K115" s="485"/>
      <c r="L115" s="485"/>
      <c r="M115" s="485"/>
      <c r="N115" s="485"/>
      <c r="O115" s="485"/>
      <c r="P115" s="486"/>
      <c r="Q115" s="483" t="s">
        <v>118</v>
      </c>
      <c r="R115" s="484"/>
      <c r="S115" s="484"/>
      <c r="T115" s="484"/>
      <c r="U115" s="484"/>
      <c r="V115" s="484"/>
      <c r="W115" s="484"/>
      <c r="X115" s="484"/>
      <c r="Y115" s="484"/>
      <c r="Z115" s="487"/>
      <c r="AA115" s="487"/>
      <c r="AB115" s="487"/>
      <c r="AC115" s="487"/>
      <c r="AD115" s="487"/>
      <c r="AE115" s="487"/>
      <c r="AF115" s="487"/>
      <c r="AG115" s="487"/>
      <c r="AH115" s="487"/>
      <c r="AI115" s="487"/>
      <c r="AJ115" s="487"/>
      <c r="AK115" s="487"/>
      <c r="AL115" s="487"/>
      <c r="AM115" s="488"/>
      <c r="AN115" s="495"/>
      <c r="AO115" s="496"/>
      <c r="AP115" s="497"/>
      <c r="AQ115" s="501"/>
      <c r="AR115" s="502"/>
      <c r="AS115" s="503"/>
      <c r="AU115" s="433"/>
      <c r="AV115" s="433"/>
      <c r="AW115" s="390"/>
      <c r="AX115" s="434"/>
      <c r="AY115" s="433"/>
      <c r="AZ115" s="433"/>
      <c r="BA115" s="434"/>
    </row>
    <row r="116" spans="2:53" ht="19.5" customHeight="1">
      <c r="B116" s="462"/>
      <c r="C116" s="463"/>
      <c r="D116" s="466" t="str">
        <f>IFERROR(IF(B116="","",MID("日月火水木金土",WEEKDAY(AW116),1)),"")</f>
        <v/>
      </c>
      <c r="E116" s="467"/>
      <c r="F116" s="463"/>
      <c r="G116" s="470"/>
      <c r="H116" s="471"/>
      <c r="I116" s="471"/>
      <c r="J116" s="471"/>
      <c r="K116" s="471"/>
      <c r="L116" s="471"/>
      <c r="M116" s="472"/>
      <c r="N116" s="471"/>
      <c r="O116" s="471"/>
      <c r="P116" s="504"/>
      <c r="Q116" s="505"/>
      <c r="R116" s="506"/>
      <c r="S116" s="507"/>
      <c r="T116" s="505"/>
      <c r="U116" s="506"/>
      <c r="V116" s="507"/>
      <c r="W116" s="505"/>
      <c r="X116" s="506"/>
      <c r="Y116" s="507"/>
      <c r="Z116" s="508" t="str">
        <f>IF(OR(Q116="",T116=""),"",T116-Q116-W116)</f>
        <v/>
      </c>
      <c r="AA116" s="509"/>
      <c r="AB116" s="510"/>
      <c r="AC116" s="511" t="str">
        <f>IF(Z116="","",IF(F116=2,0.5,ROUNDUP((HOUR(Z116)*60+MINUTE(Z116))/30,0)/2))</f>
        <v/>
      </c>
      <c r="AD116" s="512"/>
      <c r="AE116" s="513"/>
      <c r="AF116" s="489" t="str">
        <f ca="1">IFERROR(IF(OR(B116="",F116="",Q116="",T116="",$BB$5="",$BC$5=""),"",INDEX(サービス費!F:F,MATCH(AY116,サービス費!D:D,0))),"")</f>
        <v/>
      </c>
      <c r="AG116" s="490"/>
      <c r="AH116" s="490"/>
      <c r="AI116" s="491"/>
      <c r="AJ116" s="489" t="str">
        <f ca="1">IFERROR(IF(OR($K$7="",AF116=""),"",IF($BC$5=1,AF116*0.1,0)),"")</f>
        <v/>
      </c>
      <c r="AK116" s="490"/>
      <c r="AL116" s="490"/>
      <c r="AM116" s="491"/>
      <c r="AN116" s="492"/>
      <c r="AO116" s="493"/>
      <c r="AP116" s="494"/>
      <c r="AQ116" s="498"/>
      <c r="AR116" s="499"/>
      <c r="AS116" s="500"/>
      <c r="AU116" s="433">
        <v>40</v>
      </c>
      <c r="AV116" s="433" t="str">
        <f t="shared" ref="AV116" ca="1" si="71">TEXT($AV$2,"000")&amp;TEXT(AU116,"00")</f>
        <v>00340</v>
      </c>
      <c r="AW116" s="390" t="str">
        <f>IFERROR(IF(B116="","",DATEVALUE(利用者情報!$G$3&amp;利用者情報!$I$3&amp;利用者情報!$J$3&amp;利用者情報!$K$3&amp;B116&amp;"日")),"")</f>
        <v/>
      </c>
      <c r="AX116" s="434" t="str">
        <f>IF(F116="","",IF(F116=2,20,IF(F116=3,30,F116&amp;$BB$5)))</f>
        <v/>
      </c>
      <c r="AY116" s="433" t="str">
        <f>IF(AC116="","",AX116&amp;AC116)</f>
        <v/>
      </c>
      <c r="AZ116" s="433" t="str">
        <f>IFERROR(IF(AY116="","",INDEX(サービス費!E:E,MATCH(AY116,サービス費!D:D,0))),"")</f>
        <v/>
      </c>
      <c r="BA116" s="434" t="str">
        <f t="shared" ref="BA116" si="72">IF(OR(G116="その他",N116="その他",I117="その他（右欄に詳細を記載）",W116&gt;0,AND(AC116&gt;=8,AC116&lt;=24)),1,"")</f>
        <v/>
      </c>
    </row>
    <row r="117" spans="2:53" ht="19.5" customHeight="1" thickBot="1">
      <c r="B117" s="464"/>
      <c r="C117" s="465"/>
      <c r="D117" s="468"/>
      <c r="E117" s="469"/>
      <c r="F117" s="465"/>
      <c r="G117" s="483" t="s">
        <v>115</v>
      </c>
      <c r="H117" s="484"/>
      <c r="I117" s="485"/>
      <c r="J117" s="485"/>
      <c r="K117" s="485"/>
      <c r="L117" s="485"/>
      <c r="M117" s="485"/>
      <c r="N117" s="485"/>
      <c r="O117" s="485"/>
      <c r="P117" s="486"/>
      <c r="Q117" s="483" t="s">
        <v>118</v>
      </c>
      <c r="R117" s="484"/>
      <c r="S117" s="484"/>
      <c r="T117" s="484"/>
      <c r="U117" s="484"/>
      <c r="V117" s="484"/>
      <c r="W117" s="484"/>
      <c r="X117" s="484"/>
      <c r="Y117" s="484"/>
      <c r="Z117" s="487"/>
      <c r="AA117" s="487"/>
      <c r="AB117" s="487"/>
      <c r="AC117" s="487"/>
      <c r="AD117" s="487"/>
      <c r="AE117" s="487"/>
      <c r="AF117" s="487"/>
      <c r="AG117" s="487"/>
      <c r="AH117" s="487"/>
      <c r="AI117" s="487"/>
      <c r="AJ117" s="487"/>
      <c r="AK117" s="487"/>
      <c r="AL117" s="487"/>
      <c r="AM117" s="488"/>
      <c r="AN117" s="495"/>
      <c r="AO117" s="496"/>
      <c r="AP117" s="497"/>
      <c r="AQ117" s="501"/>
      <c r="AR117" s="502"/>
      <c r="AS117" s="503"/>
      <c r="AU117" s="433"/>
      <c r="AV117" s="433"/>
      <c r="AW117" s="390"/>
      <c r="AX117" s="434"/>
      <c r="AY117" s="433"/>
      <c r="AZ117" s="433"/>
      <c r="BA117" s="434"/>
    </row>
    <row r="118" spans="2:53" ht="19.5" customHeight="1">
      <c r="B118" s="462"/>
      <c r="C118" s="463"/>
      <c r="D118" s="466" t="str">
        <f>IFERROR(IF(B118="","",MID("日月火水木金土",WEEKDAY(AW118),1)),"")</f>
        <v/>
      </c>
      <c r="E118" s="467"/>
      <c r="F118" s="463"/>
      <c r="G118" s="470"/>
      <c r="H118" s="471"/>
      <c r="I118" s="471"/>
      <c r="J118" s="471"/>
      <c r="K118" s="471"/>
      <c r="L118" s="471"/>
      <c r="M118" s="472"/>
      <c r="N118" s="471"/>
      <c r="O118" s="471"/>
      <c r="P118" s="504"/>
      <c r="Q118" s="505"/>
      <c r="R118" s="506"/>
      <c r="S118" s="507"/>
      <c r="T118" s="505"/>
      <c r="U118" s="506"/>
      <c r="V118" s="507"/>
      <c r="W118" s="505"/>
      <c r="X118" s="506"/>
      <c r="Y118" s="507"/>
      <c r="Z118" s="508" t="str">
        <f>IF(OR(Q118="",T118=""),"",T118-Q118-W118)</f>
        <v/>
      </c>
      <c r="AA118" s="509"/>
      <c r="AB118" s="510"/>
      <c r="AC118" s="511" t="str">
        <f>IF(Z118="","",IF(F118=2,0.5,ROUNDUP((HOUR(Z118)*60+MINUTE(Z118))/30,0)/2))</f>
        <v/>
      </c>
      <c r="AD118" s="512"/>
      <c r="AE118" s="513"/>
      <c r="AF118" s="489" t="str">
        <f ca="1">IFERROR(IF(OR(B118="",F118="",Q118="",T118="",$BB$5="",$BC$5=""),"",INDEX(サービス費!F:F,MATCH(AY118,サービス費!D:D,0))),"")</f>
        <v/>
      </c>
      <c r="AG118" s="490"/>
      <c r="AH118" s="490"/>
      <c r="AI118" s="491"/>
      <c r="AJ118" s="489" t="str">
        <f ca="1">IFERROR(IF(OR($K$7="",AF118=""),"",IF($BC$5=1,AF118*0.1,0)),"")</f>
        <v/>
      </c>
      <c r="AK118" s="490"/>
      <c r="AL118" s="490"/>
      <c r="AM118" s="491"/>
      <c r="AN118" s="492"/>
      <c r="AO118" s="493"/>
      <c r="AP118" s="494"/>
      <c r="AQ118" s="498"/>
      <c r="AR118" s="499"/>
      <c r="AS118" s="500"/>
      <c r="AU118" s="433">
        <v>41</v>
      </c>
      <c r="AV118" s="433" t="str">
        <f t="shared" ref="AV118" ca="1" si="73">TEXT($AV$2,"000")&amp;TEXT(AU118,"00")</f>
        <v>00341</v>
      </c>
      <c r="AW118" s="390" t="str">
        <f>IFERROR(IF(B118="","",DATEVALUE(利用者情報!$G$3&amp;利用者情報!$I$3&amp;利用者情報!$J$3&amp;利用者情報!$K$3&amp;B118&amp;"日")),"")</f>
        <v/>
      </c>
      <c r="AX118" s="434" t="str">
        <f>IF(F118="","",IF(F118=2,20,IF(F118=3,30,F118&amp;$BB$5)))</f>
        <v/>
      </c>
      <c r="AY118" s="433" t="str">
        <f>IF(AC118="","",AX118&amp;AC118)</f>
        <v/>
      </c>
      <c r="AZ118" s="433" t="str">
        <f>IFERROR(IF(AY118="","",INDEX(サービス費!E:E,MATCH(AY118,サービス費!D:D,0))),"")</f>
        <v/>
      </c>
      <c r="BA118" s="434" t="str">
        <f t="shared" ref="BA118" si="74">IF(OR(G118="その他",N118="その他",I119="その他（右欄に詳細を記載）",W118&gt;0,AND(AC118&gt;=8,AC118&lt;=24)),1,"")</f>
        <v/>
      </c>
    </row>
    <row r="119" spans="2:53" ht="19.5" customHeight="1" thickBot="1">
      <c r="B119" s="464"/>
      <c r="C119" s="465"/>
      <c r="D119" s="468"/>
      <c r="E119" s="469"/>
      <c r="F119" s="465"/>
      <c r="G119" s="483" t="s">
        <v>115</v>
      </c>
      <c r="H119" s="484"/>
      <c r="I119" s="485"/>
      <c r="J119" s="485"/>
      <c r="K119" s="485"/>
      <c r="L119" s="485"/>
      <c r="M119" s="485"/>
      <c r="N119" s="485"/>
      <c r="O119" s="485"/>
      <c r="P119" s="486"/>
      <c r="Q119" s="483" t="s">
        <v>118</v>
      </c>
      <c r="R119" s="484"/>
      <c r="S119" s="484"/>
      <c r="T119" s="484"/>
      <c r="U119" s="484"/>
      <c r="V119" s="484"/>
      <c r="W119" s="484"/>
      <c r="X119" s="484"/>
      <c r="Y119" s="484"/>
      <c r="Z119" s="487"/>
      <c r="AA119" s="487"/>
      <c r="AB119" s="487"/>
      <c r="AC119" s="487"/>
      <c r="AD119" s="487"/>
      <c r="AE119" s="487"/>
      <c r="AF119" s="487"/>
      <c r="AG119" s="487"/>
      <c r="AH119" s="487"/>
      <c r="AI119" s="487"/>
      <c r="AJ119" s="487"/>
      <c r="AK119" s="487"/>
      <c r="AL119" s="487"/>
      <c r="AM119" s="488"/>
      <c r="AN119" s="495"/>
      <c r="AO119" s="496"/>
      <c r="AP119" s="497"/>
      <c r="AQ119" s="501"/>
      <c r="AR119" s="502"/>
      <c r="AS119" s="503"/>
      <c r="AU119" s="433"/>
      <c r="AV119" s="433"/>
      <c r="AW119" s="390"/>
      <c r="AX119" s="434"/>
      <c r="AY119" s="433"/>
      <c r="AZ119" s="433"/>
      <c r="BA119" s="434"/>
    </row>
    <row r="120" spans="2:53" ht="19.5" customHeight="1">
      <c r="B120" s="462"/>
      <c r="C120" s="463"/>
      <c r="D120" s="466" t="str">
        <f>IFERROR(IF(B120="","",MID("日月火水木金土",WEEKDAY(AW120),1)),"")</f>
        <v/>
      </c>
      <c r="E120" s="467"/>
      <c r="F120" s="463"/>
      <c r="G120" s="470"/>
      <c r="H120" s="471"/>
      <c r="I120" s="471"/>
      <c r="J120" s="471"/>
      <c r="K120" s="471"/>
      <c r="L120" s="471"/>
      <c r="M120" s="472"/>
      <c r="N120" s="471"/>
      <c r="O120" s="471"/>
      <c r="P120" s="504"/>
      <c r="Q120" s="505"/>
      <c r="R120" s="506"/>
      <c r="S120" s="507"/>
      <c r="T120" s="505"/>
      <c r="U120" s="506"/>
      <c r="V120" s="507"/>
      <c r="W120" s="505"/>
      <c r="X120" s="506"/>
      <c r="Y120" s="507"/>
      <c r="Z120" s="508" t="str">
        <f>IF(OR(Q120="",T120=""),"",T120-Q120-W120)</f>
        <v/>
      </c>
      <c r="AA120" s="509"/>
      <c r="AB120" s="510"/>
      <c r="AC120" s="511" t="str">
        <f>IF(Z120="","",IF(F120=2,0.5,ROUNDUP((HOUR(Z120)*60+MINUTE(Z120))/30,0)/2))</f>
        <v/>
      </c>
      <c r="AD120" s="512"/>
      <c r="AE120" s="513"/>
      <c r="AF120" s="489" t="str">
        <f ca="1">IFERROR(IF(OR(B120="",F120="",Q120="",T120="",$BB$5="",$BC$5=""),"",INDEX(サービス費!F:F,MATCH(AY120,サービス費!D:D,0))),"")</f>
        <v/>
      </c>
      <c r="AG120" s="490"/>
      <c r="AH120" s="490"/>
      <c r="AI120" s="491"/>
      <c r="AJ120" s="489" t="str">
        <f ca="1">IFERROR(IF(OR($K$7="",AF120=""),"",IF($BC$5=1,AF120*0.1,0)),"")</f>
        <v/>
      </c>
      <c r="AK120" s="490"/>
      <c r="AL120" s="490"/>
      <c r="AM120" s="491"/>
      <c r="AN120" s="492"/>
      <c r="AO120" s="493"/>
      <c r="AP120" s="494"/>
      <c r="AQ120" s="498"/>
      <c r="AR120" s="499"/>
      <c r="AS120" s="500"/>
      <c r="AU120" s="433">
        <v>42</v>
      </c>
      <c r="AV120" s="433" t="str">
        <f t="shared" ref="AV120" ca="1" si="75">TEXT($AV$2,"000")&amp;TEXT(AU120,"00")</f>
        <v>00342</v>
      </c>
      <c r="AW120" s="390" t="str">
        <f>IFERROR(IF(B120="","",DATEVALUE(利用者情報!$G$3&amp;利用者情報!$I$3&amp;利用者情報!$J$3&amp;利用者情報!$K$3&amp;B120&amp;"日")),"")</f>
        <v/>
      </c>
      <c r="AX120" s="434" t="str">
        <f>IF(F120="","",IF(F120=2,20,IF(F120=3,30,F120&amp;$BB$5)))</f>
        <v/>
      </c>
      <c r="AY120" s="433" t="str">
        <f>IF(AC120="","",AX120&amp;AC120)</f>
        <v/>
      </c>
      <c r="AZ120" s="433" t="str">
        <f>IFERROR(IF(AY120="","",INDEX(サービス費!E:E,MATCH(AY120,サービス費!D:D,0))),"")</f>
        <v/>
      </c>
      <c r="BA120" s="434" t="str">
        <f t="shared" ref="BA120" si="76">IF(OR(G120="その他",N120="その他",I121="その他（右欄に詳細を記載）",W120&gt;0,AND(AC120&gt;=8,AC120&lt;=24)),1,"")</f>
        <v/>
      </c>
    </row>
    <row r="121" spans="2:53" ht="19.5" customHeight="1" thickBot="1">
      <c r="B121" s="464"/>
      <c r="C121" s="465"/>
      <c r="D121" s="468"/>
      <c r="E121" s="469"/>
      <c r="F121" s="465"/>
      <c r="G121" s="483" t="s">
        <v>115</v>
      </c>
      <c r="H121" s="484"/>
      <c r="I121" s="485"/>
      <c r="J121" s="485"/>
      <c r="K121" s="485"/>
      <c r="L121" s="485"/>
      <c r="M121" s="485"/>
      <c r="N121" s="485"/>
      <c r="O121" s="485"/>
      <c r="P121" s="486"/>
      <c r="Q121" s="483" t="s">
        <v>118</v>
      </c>
      <c r="R121" s="484"/>
      <c r="S121" s="484"/>
      <c r="T121" s="484"/>
      <c r="U121" s="484"/>
      <c r="V121" s="484"/>
      <c r="W121" s="484"/>
      <c r="X121" s="484"/>
      <c r="Y121" s="484"/>
      <c r="Z121" s="487"/>
      <c r="AA121" s="487"/>
      <c r="AB121" s="487"/>
      <c r="AC121" s="487"/>
      <c r="AD121" s="487"/>
      <c r="AE121" s="487"/>
      <c r="AF121" s="487"/>
      <c r="AG121" s="487"/>
      <c r="AH121" s="487"/>
      <c r="AI121" s="487"/>
      <c r="AJ121" s="487"/>
      <c r="AK121" s="487"/>
      <c r="AL121" s="487"/>
      <c r="AM121" s="488"/>
      <c r="AN121" s="495"/>
      <c r="AO121" s="496"/>
      <c r="AP121" s="497"/>
      <c r="AQ121" s="501"/>
      <c r="AR121" s="502"/>
      <c r="AS121" s="503"/>
      <c r="AU121" s="433"/>
      <c r="AV121" s="433"/>
      <c r="AW121" s="390"/>
      <c r="AX121" s="434"/>
      <c r="AY121" s="433"/>
      <c r="AZ121" s="433"/>
      <c r="BA121" s="434"/>
    </row>
    <row r="122" spans="2:53" ht="19.5" customHeight="1">
      <c r="B122" s="462"/>
      <c r="C122" s="463"/>
      <c r="D122" s="466" t="str">
        <f>IFERROR(IF(B122="","",MID("日月火水木金土",WEEKDAY(AW122),1)),"")</f>
        <v/>
      </c>
      <c r="E122" s="467"/>
      <c r="F122" s="463"/>
      <c r="G122" s="470"/>
      <c r="H122" s="471"/>
      <c r="I122" s="471"/>
      <c r="J122" s="471"/>
      <c r="K122" s="471"/>
      <c r="L122" s="471"/>
      <c r="M122" s="472"/>
      <c r="N122" s="471"/>
      <c r="O122" s="471"/>
      <c r="P122" s="504"/>
      <c r="Q122" s="505"/>
      <c r="R122" s="506"/>
      <c r="S122" s="507"/>
      <c r="T122" s="505"/>
      <c r="U122" s="506"/>
      <c r="V122" s="507"/>
      <c r="W122" s="505"/>
      <c r="X122" s="506"/>
      <c r="Y122" s="507"/>
      <c r="Z122" s="508" t="str">
        <f>IF(OR(Q122="",T122=""),"",T122-Q122-W122)</f>
        <v/>
      </c>
      <c r="AA122" s="509"/>
      <c r="AB122" s="510"/>
      <c r="AC122" s="511" t="str">
        <f>IF(Z122="","",IF(F122=2,0.5,ROUNDUP((HOUR(Z122)*60+MINUTE(Z122))/30,0)/2))</f>
        <v/>
      </c>
      <c r="AD122" s="512"/>
      <c r="AE122" s="513"/>
      <c r="AF122" s="489" t="str">
        <f ca="1">IFERROR(IF(OR(B122="",F122="",Q122="",T122="",$BB$5="",$BC$5=""),"",INDEX(サービス費!F:F,MATCH(AY122,サービス費!D:D,0))),"")</f>
        <v/>
      </c>
      <c r="AG122" s="490"/>
      <c r="AH122" s="490"/>
      <c r="AI122" s="491"/>
      <c r="AJ122" s="489" t="str">
        <f ca="1">IFERROR(IF(OR($K$7="",AF122=""),"",IF($BC$5=1,AF122*0.1,0)),"")</f>
        <v/>
      </c>
      <c r="AK122" s="490"/>
      <c r="AL122" s="490"/>
      <c r="AM122" s="491"/>
      <c r="AN122" s="492"/>
      <c r="AO122" s="493"/>
      <c r="AP122" s="494"/>
      <c r="AQ122" s="498"/>
      <c r="AR122" s="499"/>
      <c r="AS122" s="500"/>
      <c r="AU122" s="433">
        <v>43</v>
      </c>
      <c r="AV122" s="433" t="str">
        <f t="shared" ref="AV122" ca="1" si="77">TEXT($AV$2,"000")&amp;TEXT(AU122,"00")</f>
        <v>00343</v>
      </c>
      <c r="AW122" s="390" t="str">
        <f>IFERROR(IF(B122="","",DATEVALUE(利用者情報!$G$3&amp;利用者情報!$I$3&amp;利用者情報!$J$3&amp;利用者情報!$K$3&amp;B122&amp;"日")),"")</f>
        <v/>
      </c>
      <c r="AX122" s="434" t="str">
        <f>IF(F122="","",IF(F122=2,20,IF(F122=3,30,F122&amp;$BB$5)))</f>
        <v/>
      </c>
      <c r="AY122" s="433" t="str">
        <f>IF(AC122="","",AX122&amp;AC122)</f>
        <v/>
      </c>
      <c r="AZ122" s="433" t="str">
        <f>IFERROR(IF(AY122="","",INDEX(サービス費!E:E,MATCH(AY122,サービス費!D:D,0))),"")</f>
        <v/>
      </c>
      <c r="BA122" s="434" t="str">
        <f t="shared" ref="BA122" si="78">IF(OR(G122="その他",N122="その他",I123="その他（右欄に詳細を記載）",W122&gt;0,AND(AC122&gt;=8,AC122&lt;=24)),1,"")</f>
        <v/>
      </c>
    </row>
    <row r="123" spans="2:53" ht="19.5" customHeight="1" thickBot="1">
      <c r="B123" s="464"/>
      <c r="C123" s="465"/>
      <c r="D123" s="468"/>
      <c r="E123" s="469"/>
      <c r="F123" s="465"/>
      <c r="G123" s="483" t="s">
        <v>115</v>
      </c>
      <c r="H123" s="484"/>
      <c r="I123" s="485"/>
      <c r="J123" s="485"/>
      <c r="K123" s="485"/>
      <c r="L123" s="485"/>
      <c r="M123" s="485"/>
      <c r="N123" s="485"/>
      <c r="O123" s="485"/>
      <c r="P123" s="486"/>
      <c r="Q123" s="483" t="s">
        <v>118</v>
      </c>
      <c r="R123" s="484"/>
      <c r="S123" s="484"/>
      <c r="T123" s="484"/>
      <c r="U123" s="484"/>
      <c r="V123" s="484"/>
      <c r="W123" s="484"/>
      <c r="X123" s="484"/>
      <c r="Y123" s="484"/>
      <c r="Z123" s="487"/>
      <c r="AA123" s="487"/>
      <c r="AB123" s="487"/>
      <c r="AC123" s="487"/>
      <c r="AD123" s="487"/>
      <c r="AE123" s="487"/>
      <c r="AF123" s="487"/>
      <c r="AG123" s="487"/>
      <c r="AH123" s="487"/>
      <c r="AI123" s="487"/>
      <c r="AJ123" s="487"/>
      <c r="AK123" s="487"/>
      <c r="AL123" s="487"/>
      <c r="AM123" s="488"/>
      <c r="AN123" s="495"/>
      <c r="AO123" s="496"/>
      <c r="AP123" s="497"/>
      <c r="AQ123" s="501"/>
      <c r="AR123" s="502"/>
      <c r="AS123" s="503"/>
      <c r="AU123" s="433"/>
      <c r="AV123" s="433"/>
      <c r="AW123" s="390"/>
      <c r="AX123" s="434"/>
      <c r="AY123" s="433"/>
      <c r="AZ123" s="433"/>
      <c r="BA123" s="434"/>
    </row>
    <row r="124" spans="2:53" ht="19.5" customHeight="1">
      <c r="B124" s="462"/>
      <c r="C124" s="463"/>
      <c r="D124" s="466" t="str">
        <f>IFERROR(IF(B124="","",MID("日月火水木金土",WEEKDAY(AW124),1)),"")</f>
        <v/>
      </c>
      <c r="E124" s="467"/>
      <c r="F124" s="463"/>
      <c r="G124" s="470"/>
      <c r="H124" s="471"/>
      <c r="I124" s="471"/>
      <c r="J124" s="471"/>
      <c r="K124" s="471"/>
      <c r="L124" s="471"/>
      <c r="M124" s="472"/>
      <c r="N124" s="471"/>
      <c r="O124" s="471"/>
      <c r="P124" s="504"/>
      <c r="Q124" s="505"/>
      <c r="R124" s="506"/>
      <c r="S124" s="507"/>
      <c r="T124" s="505"/>
      <c r="U124" s="506"/>
      <c r="V124" s="507"/>
      <c r="W124" s="505"/>
      <c r="X124" s="506"/>
      <c r="Y124" s="507"/>
      <c r="Z124" s="508" t="str">
        <f>IF(OR(Q124="",T124=""),"",T124-Q124-W124)</f>
        <v/>
      </c>
      <c r="AA124" s="509"/>
      <c r="AB124" s="510"/>
      <c r="AC124" s="511" t="str">
        <f>IF(Z124="","",IF(F124=2,0.5,ROUNDUP((HOUR(Z124)*60+MINUTE(Z124))/30,0)/2))</f>
        <v/>
      </c>
      <c r="AD124" s="512"/>
      <c r="AE124" s="513"/>
      <c r="AF124" s="489" t="str">
        <f ca="1">IFERROR(IF(OR(B124="",F124="",Q124="",T124="",$BB$5="",$BC$5=""),"",INDEX(サービス費!F:F,MATCH(AY124,サービス費!D:D,0))),"")</f>
        <v/>
      </c>
      <c r="AG124" s="490"/>
      <c r="AH124" s="490"/>
      <c r="AI124" s="491"/>
      <c r="AJ124" s="489" t="str">
        <f ca="1">IFERROR(IF(OR($K$7="",AF124=""),"",IF($BC$5=1,AF124*0.1,0)),"")</f>
        <v/>
      </c>
      <c r="AK124" s="490"/>
      <c r="AL124" s="490"/>
      <c r="AM124" s="491"/>
      <c r="AN124" s="492"/>
      <c r="AO124" s="493"/>
      <c r="AP124" s="494"/>
      <c r="AQ124" s="498"/>
      <c r="AR124" s="499"/>
      <c r="AS124" s="500"/>
      <c r="AU124" s="433">
        <v>44</v>
      </c>
      <c r="AV124" s="433" t="str">
        <f t="shared" ref="AV124" ca="1" si="79">TEXT($AV$2,"000")&amp;TEXT(AU124,"00")</f>
        <v>00344</v>
      </c>
      <c r="AW124" s="390" t="str">
        <f>IFERROR(IF(B124="","",DATEVALUE(利用者情報!$G$3&amp;利用者情報!$I$3&amp;利用者情報!$J$3&amp;利用者情報!$K$3&amp;B124&amp;"日")),"")</f>
        <v/>
      </c>
      <c r="AX124" s="434" t="str">
        <f>IF(F124="","",IF(F124=2,20,IF(F124=3,30,F124&amp;$BB$5)))</f>
        <v/>
      </c>
      <c r="AY124" s="433" t="str">
        <f>IF(AC124="","",AX124&amp;AC124)</f>
        <v/>
      </c>
      <c r="AZ124" s="433" t="str">
        <f>IFERROR(IF(AY124="","",INDEX(サービス費!E:E,MATCH(AY124,サービス費!D:D,0))),"")</f>
        <v/>
      </c>
      <c r="BA124" s="434" t="str">
        <f t="shared" ref="BA124" si="80">IF(OR(G124="その他",N124="その他",I125="その他（右欄に詳細を記載）",W124&gt;0,AND(AC124&gt;=8,AC124&lt;=24)),1,"")</f>
        <v/>
      </c>
    </row>
    <row r="125" spans="2:53" ht="19.5" customHeight="1" thickBot="1">
      <c r="B125" s="464"/>
      <c r="C125" s="465"/>
      <c r="D125" s="468"/>
      <c r="E125" s="469"/>
      <c r="F125" s="465"/>
      <c r="G125" s="483" t="s">
        <v>115</v>
      </c>
      <c r="H125" s="484"/>
      <c r="I125" s="485"/>
      <c r="J125" s="485"/>
      <c r="K125" s="485"/>
      <c r="L125" s="485"/>
      <c r="M125" s="485"/>
      <c r="N125" s="485"/>
      <c r="O125" s="485"/>
      <c r="P125" s="486"/>
      <c r="Q125" s="483" t="s">
        <v>118</v>
      </c>
      <c r="R125" s="484"/>
      <c r="S125" s="484"/>
      <c r="T125" s="484"/>
      <c r="U125" s="484"/>
      <c r="V125" s="484"/>
      <c r="W125" s="484"/>
      <c r="X125" s="484"/>
      <c r="Y125" s="484"/>
      <c r="Z125" s="487"/>
      <c r="AA125" s="487"/>
      <c r="AB125" s="487"/>
      <c r="AC125" s="487"/>
      <c r="AD125" s="487"/>
      <c r="AE125" s="487"/>
      <c r="AF125" s="487"/>
      <c r="AG125" s="487"/>
      <c r="AH125" s="487"/>
      <c r="AI125" s="487"/>
      <c r="AJ125" s="487"/>
      <c r="AK125" s="487"/>
      <c r="AL125" s="487"/>
      <c r="AM125" s="488"/>
      <c r="AN125" s="495"/>
      <c r="AO125" s="496"/>
      <c r="AP125" s="497"/>
      <c r="AQ125" s="501"/>
      <c r="AR125" s="502"/>
      <c r="AS125" s="503"/>
      <c r="AU125" s="433"/>
      <c r="AV125" s="433"/>
      <c r="AW125" s="390"/>
      <c r="AX125" s="434"/>
      <c r="AY125" s="433"/>
      <c r="AZ125" s="433"/>
      <c r="BA125" s="434"/>
    </row>
    <row r="126" spans="2:53" ht="19.5" customHeight="1">
      <c r="B126" s="462"/>
      <c r="C126" s="463"/>
      <c r="D126" s="466" t="str">
        <f>IFERROR(IF(B126="","",MID("日月火水木金土",WEEKDAY(AW126),1)),"")</f>
        <v/>
      </c>
      <c r="E126" s="467"/>
      <c r="F126" s="463"/>
      <c r="G126" s="470"/>
      <c r="H126" s="471"/>
      <c r="I126" s="471"/>
      <c r="J126" s="471"/>
      <c r="K126" s="471"/>
      <c r="L126" s="471"/>
      <c r="M126" s="472"/>
      <c r="N126" s="471"/>
      <c r="O126" s="471"/>
      <c r="P126" s="504"/>
      <c r="Q126" s="505"/>
      <c r="R126" s="506"/>
      <c r="S126" s="507"/>
      <c r="T126" s="505"/>
      <c r="U126" s="506"/>
      <c r="V126" s="507"/>
      <c r="W126" s="505"/>
      <c r="X126" s="506"/>
      <c r="Y126" s="507"/>
      <c r="Z126" s="508" t="str">
        <f>IF(OR(Q126="",T126=""),"",T126-Q126-W126)</f>
        <v/>
      </c>
      <c r="AA126" s="509"/>
      <c r="AB126" s="510"/>
      <c r="AC126" s="511" t="str">
        <f>IF(Z126="","",IF(F126=2,0.5,ROUNDUP((HOUR(Z126)*60+MINUTE(Z126))/30,0)/2))</f>
        <v/>
      </c>
      <c r="AD126" s="512"/>
      <c r="AE126" s="513"/>
      <c r="AF126" s="489" t="str">
        <f ca="1">IFERROR(IF(OR(B126="",F126="",Q126="",T126="",$BB$5="",$BC$5=""),"",INDEX(サービス費!F:F,MATCH(AY126,サービス費!D:D,0))),"")</f>
        <v/>
      </c>
      <c r="AG126" s="490"/>
      <c r="AH126" s="490"/>
      <c r="AI126" s="491"/>
      <c r="AJ126" s="489" t="str">
        <f ca="1">IFERROR(IF(OR($K$7="",AF126=""),"",IF($BC$5=1,AF126*0.1,0)),"")</f>
        <v/>
      </c>
      <c r="AK126" s="490"/>
      <c r="AL126" s="490"/>
      <c r="AM126" s="491"/>
      <c r="AN126" s="492"/>
      <c r="AO126" s="493"/>
      <c r="AP126" s="494"/>
      <c r="AQ126" s="498"/>
      <c r="AR126" s="499"/>
      <c r="AS126" s="500"/>
      <c r="AU126" s="433">
        <v>45</v>
      </c>
      <c r="AV126" s="433" t="str">
        <f t="shared" ref="AV126" ca="1" si="81">TEXT($AV$2,"000")&amp;TEXT(AU126,"00")</f>
        <v>00345</v>
      </c>
      <c r="AW126" s="390" t="str">
        <f>IFERROR(IF(B126="","",DATEVALUE(利用者情報!$G$3&amp;利用者情報!$I$3&amp;利用者情報!$J$3&amp;利用者情報!$K$3&amp;B126&amp;"日")),"")</f>
        <v/>
      </c>
      <c r="AX126" s="434" t="str">
        <f>IF(F126="","",IF(F126=2,20,IF(F126=3,30,F126&amp;$BB$5)))</f>
        <v/>
      </c>
      <c r="AY126" s="433" t="str">
        <f>IF(AC126="","",AX126&amp;AC126)</f>
        <v/>
      </c>
      <c r="AZ126" s="433" t="str">
        <f>IFERROR(IF(AY126="","",INDEX(サービス費!E:E,MATCH(AY126,サービス費!D:D,0))),"")</f>
        <v/>
      </c>
      <c r="BA126" s="434" t="str">
        <f t="shared" ref="BA126" si="82">IF(OR(G126="その他",N126="その他",I127="その他（右欄に詳細を記載）",W126&gt;0,AND(AC126&gt;=8,AC126&lt;=24)),1,"")</f>
        <v/>
      </c>
    </row>
    <row r="127" spans="2:53" ht="19.5" customHeight="1" thickBot="1">
      <c r="B127" s="464"/>
      <c r="C127" s="465"/>
      <c r="D127" s="468"/>
      <c r="E127" s="469"/>
      <c r="F127" s="465"/>
      <c r="G127" s="483" t="s">
        <v>115</v>
      </c>
      <c r="H127" s="484"/>
      <c r="I127" s="485"/>
      <c r="J127" s="485"/>
      <c r="K127" s="485"/>
      <c r="L127" s="485"/>
      <c r="M127" s="485"/>
      <c r="N127" s="485"/>
      <c r="O127" s="485"/>
      <c r="P127" s="486"/>
      <c r="Q127" s="483" t="s">
        <v>118</v>
      </c>
      <c r="R127" s="484"/>
      <c r="S127" s="484"/>
      <c r="T127" s="484"/>
      <c r="U127" s="484"/>
      <c r="V127" s="484"/>
      <c r="W127" s="484"/>
      <c r="X127" s="484"/>
      <c r="Y127" s="484"/>
      <c r="Z127" s="487"/>
      <c r="AA127" s="487"/>
      <c r="AB127" s="487"/>
      <c r="AC127" s="487"/>
      <c r="AD127" s="487"/>
      <c r="AE127" s="487"/>
      <c r="AF127" s="487"/>
      <c r="AG127" s="487"/>
      <c r="AH127" s="487"/>
      <c r="AI127" s="487"/>
      <c r="AJ127" s="487"/>
      <c r="AK127" s="487"/>
      <c r="AL127" s="487"/>
      <c r="AM127" s="488"/>
      <c r="AN127" s="495"/>
      <c r="AO127" s="496"/>
      <c r="AP127" s="497"/>
      <c r="AQ127" s="501"/>
      <c r="AR127" s="502"/>
      <c r="AS127" s="503"/>
      <c r="AU127" s="433"/>
      <c r="AV127" s="433"/>
      <c r="AW127" s="390"/>
      <c r="AX127" s="434"/>
      <c r="AY127" s="433"/>
      <c r="AZ127" s="433"/>
      <c r="BA127" s="434"/>
    </row>
    <row r="128" spans="2:53" ht="30.75" customHeight="1">
      <c r="B128" s="515" t="s">
        <v>320</v>
      </c>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7"/>
      <c r="AA128" s="521" t="s">
        <v>29</v>
      </c>
      <c r="AB128" s="521"/>
      <c r="AC128" s="521"/>
      <c r="AD128" s="521"/>
      <c r="AE128" s="522"/>
      <c r="AF128" s="523" t="s">
        <v>30</v>
      </c>
      <c r="AG128" s="521"/>
      <c r="AH128" s="521"/>
      <c r="AI128" s="522"/>
      <c r="AJ128" s="523" t="s">
        <v>31</v>
      </c>
      <c r="AK128" s="521"/>
      <c r="AL128" s="521"/>
      <c r="AM128" s="522"/>
      <c r="AN128" s="523" t="s">
        <v>32</v>
      </c>
      <c r="AO128" s="521"/>
      <c r="AP128" s="521"/>
      <c r="AQ128" s="521"/>
      <c r="AR128" s="521"/>
      <c r="AS128" s="524"/>
      <c r="AU128" s="96"/>
      <c r="AV128" s="97" t="s">
        <v>85</v>
      </c>
      <c r="AW128" s="98" t="s">
        <v>86</v>
      </c>
      <c r="AX128" s="98" t="s">
        <v>87</v>
      </c>
      <c r="AY128" s="99"/>
      <c r="AZ128" s="99"/>
      <c r="BA128" s="96"/>
    </row>
    <row r="129" spans="1:53" ht="63" customHeight="1" thickBot="1">
      <c r="B129" s="518"/>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20"/>
      <c r="AA129" s="525" t="str">
        <f ca="1">IF(AND(AV129="",AV172="",AV215=""),"",IF(OR(AV172&lt;&gt;"",AV215&lt;&gt;""),"－",SUM(AV43,AV86,AV129)))</f>
        <v/>
      </c>
      <c r="AB129" s="525"/>
      <c r="AC129" s="525"/>
      <c r="AD129" s="484" t="s">
        <v>123</v>
      </c>
      <c r="AE129" s="526"/>
      <c r="AF129" s="527" t="str">
        <f ca="1">IF(AND(AW129="",AW172="",AW215=""),"",IF(OR(AW172&lt;&gt;"",AW215&lt;&gt;""),"－",SUM(AW43,AW86,AW129)))</f>
        <v/>
      </c>
      <c r="AG129" s="525"/>
      <c r="AH129" s="525"/>
      <c r="AI129" s="101" t="s">
        <v>12</v>
      </c>
      <c r="AJ129" s="528" t="str">
        <f ca="1">IF(AND(AX129="",AX172="",AX215=""),"",IF(OR(AX172&lt;&gt;"",AX215&lt;&gt;""),"－",IF(SUM(AX43,AX86,AX129)&gt;=$K$7,$K$7,(SUM(AX43,AX86,AX129)))))</f>
        <v/>
      </c>
      <c r="AK129" s="525"/>
      <c r="AL129" s="525"/>
      <c r="AM129" s="102" t="s">
        <v>12</v>
      </c>
      <c r="AN129" s="528" t="str">
        <f ca="1">IFERROR(IF(AF129="－","－",AF129-AJ129),"")</f>
        <v/>
      </c>
      <c r="AO129" s="525"/>
      <c r="AP129" s="525"/>
      <c r="AQ129" s="525"/>
      <c r="AR129" s="525"/>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419" t="str">
        <f>IF($B$2="","",$B$2)</f>
        <v/>
      </c>
      <c r="C131" s="419"/>
      <c r="D131" s="419"/>
      <c r="E131" s="419"/>
      <c r="F131" s="419"/>
      <c r="G131" s="80" t="s">
        <v>65</v>
      </c>
      <c r="H131" s="419" t="str">
        <f>IF($H$2="","",$H$2)</f>
        <v/>
      </c>
      <c r="I131" s="419"/>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391" t="s">
        <v>1</v>
      </c>
      <c r="C132" s="404"/>
      <c r="D132" s="404"/>
      <c r="E132" s="404"/>
      <c r="F132" s="424" t="str">
        <f ca="1">IF($F$3="","",$F$3)</f>
        <v/>
      </c>
      <c r="G132" s="425"/>
      <c r="H132" s="425"/>
      <c r="I132" s="425"/>
      <c r="J132" s="425"/>
      <c r="K132" s="425"/>
      <c r="L132" s="425"/>
      <c r="M132" s="425"/>
      <c r="N132" s="425"/>
      <c r="O132" s="426"/>
      <c r="P132" s="415" t="s">
        <v>2</v>
      </c>
      <c r="Q132" s="392"/>
      <c r="R132" s="392"/>
      <c r="S132" s="392"/>
      <c r="T132" s="393"/>
      <c r="U132" s="397" t="str">
        <f ca="1">IF($U$3="","",$U$3)</f>
        <v/>
      </c>
      <c r="V132" s="398"/>
      <c r="W132" s="398"/>
      <c r="X132" s="398"/>
      <c r="Y132" s="398"/>
      <c r="Z132" s="398"/>
      <c r="AA132" s="398"/>
      <c r="AB132" s="514"/>
      <c r="AC132" s="415" t="s">
        <v>3</v>
      </c>
      <c r="AD132" s="393"/>
      <c r="AE132" s="416" t="str">
        <f ca="1">IF($AE$3="","",$AE$3)</f>
        <v/>
      </c>
      <c r="AF132" s="417"/>
      <c r="AG132" s="86"/>
      <c r="AH132" s="409" t="s">
        <v>4</v>
      </c>
      <c r="AI132" s="410"/>
      <c r="AJ132" s="410"/>
      <c r="AK132" s="410"/>
      <c r="AL132" s="410"/>
      <c r="AM132" s="410"/>
      <c r="AN132" s="410"/>
      <c r="AO132" s="410"/>
      <c r="AP132" s="410"/>
      <c r="AQ132" s="410"/>
      <c r="AR132" s="410"/>
      <c r="AS132" s="411"/>
      <c r="AU132" s="96"/>
      <c r="AV132" s="107"/>
      <c r="AW132" s="99"/>
      <c r="AX132" s="96"/>
      <c r="AY132" s="96"/>
      <c r="AZ132" s="96"/>
      <c r="BA132" s="96"/>
    </row>
    <row r="133" spans="1:53" ht="18" customHeight="1">
      <c r="A133" s="85"/>
      <c r="B133" s="406"/>
      <c r="C133" s="407"/>
      <c r="D133" s="407"/>
      <c r="E133" s="407"/>
      <c r="F133" s="427"/>
      <c r="G133" s="428"/>
      <c r="H133" s="428"/>
      <c r="I133" s="428"/>
      <c r="J133" s="428"/>
      <c r="K133" s="428"/>
      <c r="L133" s="428"/>
      <c r="M133" s="428"/>
      <c r="N133" s="428"/>
      <c r="O133" s="429"/>
      <c r="P133" s="394" t="s">
        <v>5</v>
      </c>
      <c r="Q133" s="395"/>
      <c r="R133" s="395"/>
      <c r="S133" s="395"/>
      <c r="T133" s="396"/>
      <c r="U133" s="399" t="str">
        <f ca="1">IF($U$4="","",$U$4)</f>
        <v/>
      </c>
      <c r="V133" s="400"/>
      <c r="W133" s="400"/>
      <c r="X133" s="400"/>
      <c r="Y133" s="400"/>
      <c r="Z133" s="400"/>
      <c r="AA133" s="400"/>
      <c r="AB133" s="420"/>
      <c r="AC133" s="394"/>
      <c r="AD133" s="396"/>
      <c r="AE133" s="418"/>
      <c r="AF133" s="419"/>
      <c r="AG133" s="89" t="s">
        <v>6</v>
      </c>
      <c r="AH133" s="421" t="str">
        <f>IF($AH$4="","",$AH$4)</f>
        <v/>
      </c>
      <c r="AI133" s="422"/>
      <c r="AJ133" s="422"/>
      <c r="AK133" s="422"/>
      <c r="AL133" s="422"/>
      <c r="AM133" s="422"/>
      <c r="AN133" s="422"/>
      <c r="AO133" s="422"/>
      <c r="AP133" s="422"/>
      <c r="AQ133" s="422"/>
      <c r="AR133" s="422"/>
      <c r="AS133" s="423"/>
      <c r="AU133" s="96"/>
      <c r="AV133" s="107"/>
      <c r="AW133" s="99"/>
      <c r="AX133" s="96"/>
      <c r="AY133" s="96"/>
      <c r="AZ133" s="96"/>
      <c r="BA133" s="96"/>
    </row>
    <row r="134" spans="1:53" ht="18" customHeight="1">
      <c r="A134" s="85"/>
      <c r="B134" s="391" t="s">
        <v>7</v>
      </c>
      <c r="C134" s="392"/>
      <c r="D134" s="392"/>
      <c r="E134" s="393"/>
      <c r="F134" s="397" t="str">
        <f ca="1">IF($F$5="","",$F$5)</f>
        <v/>
      </c>
      <c r="G134" s="398"/>
      <c r="H134" s="398"/>
      <c r="I134" s="92"/>
      <c r="J134" s="92"/>
      <c r="K134" s="92"/>
      <c r="L134" s="401" t="str">
        <f ca="1">$L$5</f>
        <v>□身介有</v>
      </c>
      <c r="M134" s="402"/>
      <c r="N134" s="402"/>
      <c r="O134" s="402"/>
      <c r="P134" s="402"/>
      <c r="Q134" s="402" t="str">
        <f ca="1">$Q$5</f>
        <v>□施設等利用型</v>
      </c>
      <c r="R134" s="402"/>
      <c r="S134" s="402"/>
      <c r="T134" s="402"/>
      <c r="U134" s="402"/>
      <c r="V134" s="402"/>
      <c r="W134" s="403"/>
      <c r="X134" s="391" t="s">
        <v>8</v>
      </c>
      <c r="Y134" s="404"/>
      <c r="Z134" s="404"/>
      <c r="AA134" s="405"/>
      <c r="AB134" s="398" t="str">
        <f ca="1">IF($AB$5="","",$AB$5)</f>
        <v/>
      </c>
      <c r="AC134" s="398"/>
      <c r="AD134" s="398"/>
      <c r="AE134" s="92"/>
      <c r="AF134" s="92"/>
      <c r="AG134" s="92"/>
      <c r="AH134" s="409" t="s">
        <v>9</v>
      </c>
      <c r="AI134" s="410"/>
      <c r="AJ134" s="410"/>
      <c r="AK134" s="410"/>
      <c r="AL134" s="410"/>
      <c r="AM134" s="410"/>
      <c r="AN134" s="410"/>
      <c r="AO134" s="410"/>
      <c r="AP134" s="410"/>
      <c r="AQ134" s="410"/>
      <c r="AR134" s="410"/>
      <c r="AS134" s="411"/>
      <c r="AU134" s="96"/>
      <c r="AV134" s="107"/>
      <c r="AW134" s="99"/>
      <c r="AX134" s="96"/>
      <c r="AY134" s="96"/>
      <c r="AZ134" s="96"/>
      <c r="BA134" s="96"/>
    </row>
    <row r="135" spans="1:53" ht="18" customHeight="1">
      <c r="A135" s="85"/>
      <c r="B135" s="394"/>
      <c r="C135" s="395"/>
      <c r="D135" s="395"/>
      <c r="E135" s="396"/>
      <c r="F135" s="399"/>
      <c r="G135" s="400"/>
      <c r="H135" s="400"/>
      <c r="I135" s="395" t="s">
        <v>10</v>
      </c>
      <c r="J135" s="395"/>
      <c r="K135" s="396"/>
      <c r="L135" s="452" t="str">
        <f ca="1">$L$6</f>
        <v>□身介無</v>
      </c>
      <c r="M135" s="453"/>
      <c r="N135" s="453"/>
      <c r="O135" s="453"/>
      <c r="P135" s="453"/>
      <c r="Q135" s="453" t="str">
        <f ca="1">$Q$6</f>
        <v>□大学修学支援型</v>
      </c>
      <c r="R135" s="453"/>
      <c r="S135" s="453"/>
      <c r="T135" s="453"/>
      <c r="U135" s="453"/>
      <c r="V135" s="453"/>
      <c r="W135" s="454"/>
      <c r="X135" s="406"/>
      <c r="Y135" s="407"/>
      <c r="Z135" s="407"/>
      <c r="AA135" s="408"/>
      <c r="AB135" s="400"/>
      <c r="AC135" s="400"/>
      <c r="AD135" s="400"/>
      <c r="AE135" s="395" t="s">
        <v>10</v>
      </c>
      <c r="AF135" s="395"/>
      <c r="AG135" s="396"/>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58" t="s">
        <v>11</v>
      </c>
      <c r="C136" s="459"/>
      <c r="D136" s="459"/>
      <c r="E136" s="459"/>
      <c r="F136" s="459"/>
      <c r="G136" s="459"/>
      <c r="H136" s="459"/>
      <c r="I136" s="459"/>
      <c r="J136" s="459"/>
      <c r="K136" s="460" t="str">
        <f ca="1">IF($K$7="","",$K$7)</f>
        <v/>
      </c>
      <c r="L136" s="460"/>
      <c r="M136" s="460"/>
      <c r="N136" s="460"/>
      <c r="O136" s="460"/>
      <c r="P136" s="460"/>
      <c r="Q136" s="94" t="s">
        <v>12</v>
      </c>
      <c r="R136" s="409" t="str">
        <f ca="1">$R$7</f>
        <v>□課税世帯</v>
      </c>
      <c r="S136" s="410"/>
      <c r="T136" s="410"/>
      <c r="U136" s="410"/>
      <c r="V136" s="410"/>
      <c r="W136" s="410" t="str">
        <f ca="1">$W$7</f>
        <v>□非課税世帯</v>
      </c>
      <c r="X136" s="410"/>
      <c r="Y136" s="410"/>
      <c r="Z136" s="410"/>
      <c r="AA136" s="410"/>
      <c r="AB136" s="410" t="str">
        <f ca="1">$AB$7</f>
        <v>□生活保護世帯</v>
      </c>
      <c r="AC136" s="410"/>
      <c r="AD136" s="410"/>
      <c r="AE136" s="410"/>
      <c r="AF136" s="410"/>
      <c r="AG136" s="411"/>
      <c r="AH136" s="406"/>
      <c r="AI136" s="407"/>
      <c r="AJ136" s="407"/>
      <c r="AK136" s="407"/>
      <c r="AL136" s="407"/>
      <c r="AM136" s="407"/>
      <c r="AN136" s="407"/>
      <c r="AO136" s="407"/>
      <c r="AP136" s="407"/>
      <c r="AQ136" s="407"/>
      <c r="AR136" s="407"/>
      <c r="AS136" s="408"/>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35" t="s">
        <v>13</v>
      </c>
      <c r="C138" s="436"/>
      <c r="D138" s="441" t="s">
        <v>14</v>
      </c>
      <c r="E138" s="436"/>
      <c r="F138" s="444" t="s">
        <v>15</v>
      </c>
      <c r="G138" s="441" t="s">
        <v>16</v>
      </c>
      <c r="H138" s="447"/>
      <c r="I138" s="447"/>
      <c r="J138" s="447"/>
      <c r="K138" s="447"/>
      <c r="L138" s="447"/>
      <c r="M138" s="447"/>
      <c r="N138" s="447"/>
      <c r="O138" s="447"/>
      <c r="P138" s="436"/>
      <c r="Q138" s="441" t="s">
        <v>17</v>
      </c>
      <c r="R138" s="447"/>
      <c r="S138" s="447"/>
      <c r="T138" s="447"/>
      <c r="U138" s="447"/>
      <c r="V138" s="447"/>
      <c r="W138" s="447"/>
      <c r="X138" s="447"/>
      <c r="Y138" s="447"/>
      <c r="Z138" s="447"/>
      <c r="AA138" s="447"/>
      <c r="AB138" s="436"/>
      <c r="AC138" s="477" t="s">
        <v>18</v>
      </c>
      <c r="AD138" s="478"/>
      <c r="AE138" s="479"/>
      <c r="AF138" s="477" t="s">
        <v>19</v>
      </c>
      <c r="AG138" s="478"/>
      <c r="AH138" s="478"/>
      <c r="AI138" s="479"/>
      <c r="AJ138" s="477" t="s">
        <v>20</v>
      </c>
      <c r="AK138" s="478"/>
      <c r="AL138" s="478"/>
      <c r="AM138" s="479"/>
      <c r="AN138" s="477" t="s">
        <v>33</v>
      </c>
      <c r="AO138" s="478"/>
      <c r="AP138" s="479"/>
      <c r="AQ138" s="477" t="s">
        <v>34</v>
      </c>
      <c r="AR138" s="478"/>
      <c r="AS138" s="529"/>
      <c r="AU138" s="96"/>
      <c r="AV138" s="107"/>
      <c r="AW138" s="99"/>
      <c r="AX138" s="96"/>
      <c r="AY138" s="96"/>
      <c r="AZ138" s="96"/>
      <c r="BA138" s="96"/>
    </row>
    <row r="139" spans="1:53" ht="18" customHeight="1">
      <c r="A139" s="85"/>
      <c r="B139" s="437"/>
      <c r="C139" s="438"/>
      <c r="D139" s="442"/>
      <c r="E139" s="438"/>
      <c r="F139" s="445"/>
      <c r="G139" s="442"/>
      <c r="H139" s="448"/>
      <c r="I139" s="448"/>
      <c r="J139" s="448"/>
      <c r="K139" s="448"/>
      <c r="L139" s="448"/>
      <c r="M139" s="448"/>
      <c r="N139" s="448"/>
      <c r="O139" s="448"/>
      <c r="P139" s="438"/>
      <c r="Q139" s="415" t="s">
        <v>21</v>
      </c>
      <c r="R139" s="392"/>
      <c r="S139" s="393"/>
      <c r="T139" s="415" t="s">
        <v>22</v>
      </c>
      <c r="U139" s="392"/>
      <c r="V139" s="393"/>
      <c r="W139" s="415" t="s">
        <v>72</v>
      </c>
      <c r="X139" s="392"/>
      <c r="Y139" s="393"/>
      <c r="Z139" s="415" t="s">
        <v>23</v>
      </c>
      <c r="AA139" s="392"/>
      <c r="AB139" s="393"/>
      <c r="AC139" s="455"/>
      <c r="AD139" s="456"/>
      <c r="AE139" s="457"/>
      <c r="AF139" s="455"/>
      <c r="AG139" s="456"/>
      <c r="AH139" s="456"/>
      <c r="AI139" s="457"/>
      <c r="AJ139" s="455"/>
      <c r="AK139" s="456"/>
      <c r="AL139" s="456"/>
      <c r="AM139" s="457"/>
      <c r="AN139" s="455"/>
      <c r="AO139" s="456"/>
      <c r="AP139" s="457"/>
      <c r="AQ139" s="455"/>
      <c r="AR139" s="456"/>
      <c r="AS139" s="530"/>
      <c r="AU139" s="96"/>
      <c r="AV139" s="107"/>
      <c r="AW139" s="99"/>
      <c r="AX139" s="96"/>
      <c r="AY139" s="96"/>
      <c r="AZ139" s="96"/>
      <c r="BA139" s="96"/>
    </row>
    <row r="140" spans="1:53" ht="18" customHeight="1" thickBot="1">
      <c r="A140" s="85"/>
      <c r="B140" s="439"/>
      <c r="C140" s="440"/>
      <c r="D140" s="443"/>
      <c r="E140" s="440"/>
      <c r="F140" s="446"/>
      <c r="G140" s="473" t="s">
        <v>24</v>
      </c>
      <c r="H140" s="474"/>
      <c r="I140" s="474"/>
      <c r="J140" s="474" t="s">
        <v>25</v>
      </c>
      <c r="K140" s="474"/>
      <c r="L140" s="474"/>
      <c r="M140" s="474"/>
      <c r="N140" s="474" t="s">
        <v>26</v>
      </c>
      <c r="O140" s="474"/>
      <c r="P140" s="475"/>
      <c r="Q140" s="443" t="s">
        <v>73</v>
      </c>
      <c r="R140" s="476"/>
      <c r="S140" s="440"/>
      <c r="T140" s="443" t="s">
        <v>27</v>
      </c>
      <c r="U140" s="476"/>
      <c r="V140" s="440"/>
      <c r="W140" s="443" t="s">
        <v>28</v>
      </c>
      <c r="X140" s="476"/>
      <c r="Y140" s="440"/>
      <c r="Z140" s="443" t="s">
        <v>28</v>
      </c>
      <c r="AA140" s="476"/>
      <c r="AB140" s="440"/>
      <c r="AC140" s="480"/>
      <c r="AD140" s="481"/>
      <c r="AE140" s="482"/>
      <c r="AF140" s="480"/>
      <c r="AG140" s="481"/>
      <c r="AH140" s="481"/>
      <c r="AI140" s="482"/>
      <c r="AJ140" s="480"/>
      <c r="AK140" s="481"/>
      <c r="AL140" s="481"/>
      <c r="AM140" s="482"/>
      <c r="AN140" s="480"/>
      <c r="AO140" s="481"/>
      <c r="AP140" s="482"/>
      <c r="AQ140" s="480"/>
      <c r="AR140" s="481"/>
      <c r="AS140" s="531"/>
      <c r="AU140" s="126" t="s">
        <v>99</v>
      </c>
      <c r="AV140" s="126" t="s">
        <v>106</v>
      </c>
      <c r="AW140" s="125" t="s">
        <v>105</v>
      </c>
      <c r="AX140" s="126" t="s">
        <v>101</v>
      </c>
      <c r="AY140" s="126" t="s">
        <v>103</v>
      </c>
      <c r="AZ140" s="126" t="s">
        <v>271</v>
      </c>
      <c r="BA140" s="126" t="s">
        <v>275</v>
      </c>
    </row>
    <row r="141" spans="1:53" ht="19.5" customHeight="1">
      <c r="B141" s="462"/>
      <c r="C141" s="463"/>
      <c r="D141" s="466" t="str">
        <f>IFERROR(IF(B141="","",MID("日月火水木金土",WEEKDAY(AW141),1)),"")</f>
        <v/>
      </c>
      <c r="E141" s="467"/>
      <c r="F141" s="463"/>
      <c r="G141" s="470"/>
      <c r="H141" s="471"/>
      <c r="I141" s="471"/>
      <c r="J141" s="471"/>
      <c r="K141" s="471"/>
      <c r="L141" s="471"/>
      <c r="M141" s="472"/>
      <c r="N141" s="471"/>
      <c r="O141" s="471"/>
      <c r="P141" s="504"/>
      <c r="Q141" s="505"/>
      <c r="R141" s="506"/>
      <c r="S141" s="507"/>
      <c r="T141" s="505"/>
      <c r="U141" s="506"/>
      <c r="V141" s="507"/>
      <c r="W141" s="505"/>
      <c r="X141" s="506"/>
      <c r="Y141" s="507"/>
      <c r="Z141" s="508" t="str">
        <f>IF(OR(Q141="",T141=""),"",T141-Q141-W141)</f>
        <v/>
      </c>
      <c r="AA141" s="509"/>
      <c r="AB141" s="510"/>
      <c r="AC141" s="511" t="str">
        <f>IF(Z141="","",IF(F141=2,0.5,ROUNDUP((HOUR(Z141)*60+MINUTE(Z141))/30,0)/2))</f>
        <v/>
      </c>
      <c r="AD141" s="512"/>
      <c r="AE141" s="513"/>
      <c r="AF141" s="489" t="str">
        <f ca="1">IFERROR(IF(OR(B141="",F141="",Q141="",T141="",$BB$5="",$BC$5=""),"",INDEX(サービス費!F:F,MATCH(AY141,サービス費!D:D,0))),"")</f>
        <v/>
      </c>
      <c r="AG141" s="490"/>
      <c r="AH141" s="490"/>
      <c r="AI141" s="491"/>
      <c r="AJ141" s="489" t="str">
        <f ca="1">IFERROR(IF(OR($K$7="",AF141=""),"",IF($BC$5=1,AF141*0.1,0)),"")</f>
        <v/>
      </c>
      <c r="AK141" s="490"/>
      <c r="AL141" s="490"/>
      <c r="AM141" s="491"/>
      <c r="AN141" s="492"/>
      <c r="AO141" s="493"/>
      <c r="AP141" s="494"/>
      <c r="AQ141" s="498"/>
      <c r="AR141" s="499"/>
      <c r="AS141" s="500"/>
      <c r="AU141" s="433">
        <v>46</v>
      </c>
      <c r="AV141" s="433" t="str">
        <f ca="1">TEXT($AV$2,"000")&amp;TEXT(AU141,"00")</f>
        <v>00346</v>
      </c>
      <c r="AW141" s="390" t="str">
        <f>IFERROR(IF(B141="","",DATEVALUE(利用者情報!$G$3&amp;利用者情報!$I$3&amp;利用者情報!$J$3&amp;利用者情報!$K$3&amp;B141&amp;"日")),"")</f>
        <v/>
      </c>
      <c r="AX141" s="434" t="str">
        <f>IF(F141="","",IF(F141=2,20,IF(F141=3,30,F141&amp;$BB$5)))</f>
        <v/>
      </c>
      <c r="AY141" s="433" t="str">
        <f>IF(AC141="","",AX141&amp;AC141)</f>
        <v/>
      </c>
      <c r="AZ141" s="433" t="str">
        <f>IFERROR(IF(AY141="","",INDEX(サービス費!E:E,MATCH(AY141,サービス費!D:D,0))),"")</f>
        <v/>
      </c>
      <c r="BA141" s="434" t="str">
        <f>IF(OR(G141="その他",N141="その他",I142="その他（右欄に詳細を記載）",W141&gt;0,AND(AC141&gt;=8,AC141&lt;=24)),1,"")</f>
        <v/>
      </c>
    </row>
    <row r="142" spans="1:53" ht="19.5" customHeight="1" thickBot="1">
      <c r="B142" s="464"/>
      <c r="C142" s="465"/>
      <c r="D142" s="468"/>
      <c r="E142" s="469"/>
      <c r="F142" s="465"/>
      <c r="G142" s="483" t="s">
        <v>115</v>
      </c>
      <c r="H142" s="484"/>
      <c r="I142" s="485"/>
      <c r="J142" s="485"/>
      <c r="K142" s="485"/>
      <c r="L142" s="485"/>
      <c r="M142" s="485"/>
      <c r="N142" s="485"/>
      <c r="O142" s="485"/>
      <c r="P142" s="486"/>
      <c r="Q142" s="483" t="s">
        <v>118</v>
      </c>
      <c r="R142" s="484"/>
      <c r="S142" s="484"/>
      <c r="T142" s="484"/>
      <c r="U142" s="484"/>
      <c r="V142" s="484"/>
      <c r="W142" s="484"/>
      <c r="X142" s="484"/>
      <c r="Y142" s="484"/>
      <c r="Z142" s="487"/>
      <c r="AA142" s="487"/>
      <c r="AB142" s="487"/>
      <c r="AC142" s="487"/>
      <c r="AD142" s="487"/>
      <c r="AE142" s="487"/>
      <c r="AF142" s="487"/>
      <c r="AG142" s="487"/>
      <c r="AH142" s="487"/>
      <c r="AI142" s="487"/>
      <c r="AJ142" s="487"/>
      <c r="AK142" s="487"/>
      <c r="AL142" s="487"/>
      <c r="AM142" s="488"/>
      <c r="AN142" s="495"/>
      <c r="AO142" s="496"/>
      <c r="AP142" s="497"/>
      <c r="AQ142" s="501"/>
      <c r="AR142" s="502"/>
      <c r="AS142" s="503"/>
      <c r="AU142" s="433"/>
      <c r="AV142" s="433"/>
      <c r="AW142" s="390"/>
      <c r="AX142" s="434"/>
      <c r="AY142" s="433"/>
      <c r="AZ142" s="433"/>
      <c r="BA142" s="434"/>
    </row>
    <row r="143" spans="1:53" ht="19.5" customHeight="1">
      <c r="B143" s="462"/>
      <c r="C143" s="463"/>
      <c r="D143" s="466" t="str">
        <f>IFERROR(IF(B143="","",MID("日月火水木金土",WEEKDAY(AW143),1)),"")</f>
        <v/>
      </c>
      <c r="E143" s="467"/>
      <c r="F143" s="463"/>
      <c r="G143" s="470"/>
      <c r="H143" s="471"/>
      <c r="I143" s="471"/>
      <c r="J143" s="471"/>
      <c r="K143" s="471"/>
      <c r="L143" s="471"/>
      <c r="M143" s="472"/>
      <c r="N143" s="471"/>
      <c r="O143" s="471"/>
      <c r="P143" s="504"/>
      <c r="Q143" s="505"/>
      <c r="R143" s="506"/>
      <c r="S143" s="507"/>
      <c r="T143" s="505"/>
      <c r="U143" s="506"/>
      <c r="V143" s="507"/>
      <c r="W143" s="505"/>
      <c r="X143" s="506"/>
      <c r="Y143" s="507"/>
      <c r="Z143" s="508" t="str">
        <f>IF(OR(Q143="",T143=""),"",T143-Q143-W143)</f>
        <v/>
      </c>
      <c r="AA143" s="509"/>
      <c r="AB143" s="510"/>
      <c r="AC143" s="511" t="str">
        <f>IF(Z143="","",IF(F143=2,0.5,ROUNDUP((HOUR(Z143)*60+MINUTE(Z143))/30,0)/2))</f>
        <v/>
      </c>
      <c r="AD143" s="512"/>
      <c r="AE143" s="513"/>
      <c r="AF143" s="489" t="str">
        <f ca="1">IFERROR(IF(OR(B143="",F143="",Q143="",T143="",$BB$5="",$BC$5=""),"",INDEX(サービス費!F:F,MATCH(AY143,サービス費!D:D,0))),"")</f>
        <v/>
      </c>
      <c r="AG143" s="490"/>
      <c r="AH143" s="490"/>
      <c r="AI143" s="491"/>
      <c r="AJ143" s="489" t="str">
        <f ca="1">IFERROR(IF(OR($K$7="",AF143=""),"",IF($BC$5=1,AF143*0.1,0)),"")</f>
        <v/>
      </c>
      <c r="AK143" s="490"/>
      <c r="AL143" s="490"/>
      <c r="AM143" s="491"/>
      <c r="AN143" s="492"/>
      <c r="AO143" s="493"/>
      <c r="AP143" s="494"/>
      <c r="AQ143" s="498"/>
      <c r="AR143" s="499"/>
      <c r="AS143" s="500"/>
      <c r="AU143" s="433">
        <v>47</v>
      </c>
      <c r="AV143" s="433" t="str">
        <f t="shared" ref="AV143" ca="1" si="83">TEXT($AV$2,"000")&amp;TEXT(AU143,"00")</f>
        <v>00347</v>
      </c>
      <c r="AW143" s="390" t="str">
        <f>IFERROR(IF(B143="","",DATEVALUE(利用者情報!$G$3&amp;利用者情報!$I$3&amp;利用者情報!$J$3&amp;利用者情報!$K$3&amp;B143&amp;"日")),"")</f>
        <v/>
      </c>
      <c r="AX143" s="434" t="str">
        <f>IF(F143="","",IF(F143=2,20,IF(F143=3,30,F143&amp;$BB$5)))</f>
        <v/>
      </c>
      <c r="AY143" s="433" t="str">
        <f>IF(AC143="","",AX143&amp;AC143)</f>
        <v/>
      </c>
      <c r="AZ143" s="433" t="str">
        <f>IFERROR(IF(AY143="","",INDEX(サービス費!E:E,MATCH(AY143,サービス費!D:D,0))),"")</f>
        <v/>
      </c>
      <c r="BA143" s="434" t="str">
        <f t="shared" ref="BA143" si="84">IF(OR(G143="その他",N143="その他",I144="その他（右欄に詳細を記載）",W143&gt;0,AND(AC143&gt;=8,AC143&lt;=24)),1,"")</f>
        <v/>
      </c>
    </row>
    <row r="144" spans="1:53" ht="19.5" customHeight="1" thickBot="1">
      <c r="B144" s="464"/>
      <c r="C144" s="465"/>
      <c r="D144" s="468"/>
      <c r="E144" s="469"/>
      <c r="F144" s="465"/>
      <c r="G144" s="483" t="s">
        <v>115</v>
      </c>
      <c r="H144" s="484"/>
      <c r="I144" s="485"/>
      <c r="J144" s="485"/>
      <c r="K144" s="485"/>
      <c r="L144" s="485"/>
      <c r="M144" s="485"/>
      <c r="N144" s="485"/>
      <c r="O144" s="485"/>
      <c r="P144" s="486"/>
      <c r="Q144" s="483" t="s">
        <v>118</v>
      </c>
      <c r="R144" s="484"/>
      <c r="S144" s="484"/>
      <c r="T144" s="484"/>
      <c r="U144" s="484"/>
      <c r="V144" s="484"/>
      <c r="W144" s="484"/>
      <c r="X144" s="484"/>
      <c r="Y144" s="484"/>
      <c r="Z144" s="487"/>
      <c r="AA144" s="487"/>
      <c r="AB144" s="487"/>
      <c r="AC144" s="487"/>
      <c r="AD144" s="487"/>
      <c r="AE144" s="487"/>
      <c r="AF144" s="487"/>
      <c r="AG144" s="487"/>
      <c r="AH144" s="487"/>
      <c r="AI144" s="487"/>
      <c r="AJ144" s="487"/>
      <c r="AK144" s="487"/>
      <c r="AL144" s="487"/>
      <c r="AM144" s="488"/>
      <c r="AN144" s="495"/>
      <c r="AO144" s="496"/>
      <c r="AP144" s="497"/>
      <c r="AQ144" s="501"/>
      <c r="AR144" s="502"/>
      <c r="AS144" s="503"/>
      <c r="AU144" s="433"/>
      <c r="AV144" s="433"/>
      <c r="AW144" s="390"/>
      <c r="AX144" s="434"/>
      <c r="AY144" s="433"/>
      <c r="AZ144" s="433"/>
      <c r="BA144" s="434"/>
    </row>
    <row r="145" spans="2:53" ht="19.5" customHeight="1">
      <c r="B145" s="462"/>
      <c r="C145" s="463"/>
      <c r="D145" s="466" t="str">
        <f>IFERROR(IF(B145="","",MID("日月火水木金土",WEEKDAY(AW145),1)),"")</f>
        <v/>
      </c>
      <c r="E145" s="467"/>
      <c r="F145" s="463"/>
      <c r="G145" s="470"/>
      <c r="H145" s="471"/>
      <c r="I145" s="471"/>
      <c r="J145" s="471"/>
      <c r="K145" s="471"/>
      <c r="L145" s="471"/>
      <c r="M145" s="472"/>
      <c r="N145" s="471"/>
      <c r="O145" s="471"/>
      <c r="P145" s="504"/>
      <c r="Q145" s="505"/>
      <c r="R145" s="506"/>
      <c r="S145" s="507"/>
      <c r="T145" s="505"/>
      <c r="U145" s="506"/>
      <c r="V145" s="507"/>
      <c r="W145" s="505"/>
      <c r="X145" s="506"/>
      <c r="Y145" s="507"/>
      <c r="Z145" s="508" t="str">
        <f>IF(OR(Q145="",T145=""),"",T145-Q145-W145)</f>
        <v/>
      </c>
      <c r="AA145" s="509"/>
      <c r="AB145" s="510"/>
      <c r="AC145" s="511" t="str">
        <f>IF(Z145="","",IF(F145=2,0.5,ROUNDUP((HOUR(Z145)*60+MINUTE(Z145))/30,0)/2))</f>
        <v/>
      </c>
      <c r="AD145" s="512"/>
      <c r="AE145" s="513"/>
      <c r="AF145" s="489" t="str">
        <f ca="1">IFERROR(IF(OR(B145="",F145="",Q145="",T145="",$BB$5="",$BC$5=""),"",INDEX(サービス費!F:F,MATCH(AY145,サービス費!D:D,0))),"")</f>
        <v/>
      </c>
      <c r="AG145" s="490"/>
      <c r="AH145" s="490"/>
      <c r="AI145" s="491"/>
      <c r="AJ145" s="489" t="str">
        <f ca="1">IFERROR(IF(OR($K$7="",AF145=""),"",IF($BC$5=1,AF145*0.1,0)),"")</f>
        <v/>
      </c>
      <c r="AK145" s="490"/>
      <c r="AL145" s="490"/>
      <c r="AM145" s="491"/>
      <c r="AN145" s="492"/>
      <c r="AO145" s="493"/>
      <c r="AP145" s="494"/>
      <c r="AQ145" s="498"/>
      <c r="AR145" s="499"/>
      <c r="AS145" s="500"/>
      <c r="AU145" s="433">
        <v>48</v>
      </c>
      <c r="AV145" s="433" t="str">
        <f t="shared" ref="AV145" ca="1" si="85">TEXT($AV$2,"000")&amp;TEXT(AU145,"00")</f>
        <v>00348</v>
      </c>
      <c r="AW145" s="390" t="str">
        <f>IFERROR(IF(B145="","",DATEVALUE(利用者情報!$G$3&amp;利用者情報!$I$3&amp;利用者情報!$J$3&amp;利用者情報!$K$3&amp;B145&amp;"日")),"")</f>
        <v/>
      </c>
      <c r="AX145" s="434" t="str">
        <f>IF(F145="","",IF(F145=2,20,IF(F145=3,30,F145&amp;$BB$5)))</f>
        <v/>
      </c>
      <c r="AY145" s="433" t="str">
        <f>IF(AC145="","",AX145&amp;AC145)</f>
        <v/>
      </c>
      <c r="AZ145" s="433" t="str">
        <f>IFERROR(IF(AY145="","",INDEX(サービス費!E:E,MATCH(AY145,サービス費!D:D,0))),"")</f>
        <v/>
      </c>
      <c r="BA145" s="434" t="str">
        <f t="shared" ref="BA145" si="86">IF(OR(G145="その他",N145="その他",I146="その他（右欄に詳細を記載）",W145&gt;0,AND(AC145&gt;=8,AC145&lt;=24)),1,"")</f>
        <v/>
      </c>
    </row>
    <row r="146" spans="2:53" ht="19.5" customHeight="1" thickBot="1">
      <c r="B146" s="464"/>
      <c r="C146" s="465"/>
      <c r="D146" s="468"/>
      <c r="E146" s="469"/>
      <c r="F146" s="465"/>
      <c r="G146" s="483" t="s">
        <v>115</v>
      </c>
      <c r="H146" s="484"/>
      <c r="I146" s="485"/>
      <c r="J146" s="485"/>
      <c r="K146" s="485"/>
      <c r="L146" s="485"/>
      <c r="M146" s="485"/>
      <c r="N146" s="485"/>
      <c r="O146" s="485"/>
      <c r="P146" s="486"/>
      <c r="Q146" s="483" t="s">
        <v>118</v>
      </c>
      <c r="R146" s="484"/>
      <c r="S146" s="484"/>
      <c r="T146" s="484"/>
      <c r="U146" s="484"/>
      <c r="V146" s="484"/>
      <c r="W146" s="484"/>
      <c r="X146" s="484"/>
      <c r="Y146" s="484"/>
      <c r="Z146" s="487"/>
      <c r="AA146" s="487"/>
      <c r="AB146" s="487"/>
      <c r="AC146" s="487"/>
      <c r="AD146" s="487"/>
      <c r="AE146" s="487"/>
      <c r="AF146" s="487"/>
      <c r="AG146" s="487"/>
      <c r="AH146" s="487"/>
      <c r="AI146" s="487"/>
      <c r="AJ146" s="487"/>
      <c r="AK146" s="487"/>
      <c r="AL146" s="487"/>
      <c r="AM146" s="488"/>
      <c r="AN146" s="495"/>
      <c r="AO146" s="496"/>
      <c r="AP146" s="497"/>
      <c r="AQ146" s="501"/>
      <c r="AR146" s="502"/>
      <c r="AS146" s="503"/>
      <c r="AU146" s="433"/>
      <c r="AV146" s="433"/>
      <c r="AW146" s="390"/>
      <c r="AX146" s="434"/>
      <c r="AY146" s="433"/>
      <c r="AZ146" s="433"/>
      <c r="BA146" s="434"/>
    </row>
    <row r="147" spans="2:53" ht="19.5" customHeight="1">
      <c r="B147" s="462"/>
      <c r="C147" s="463"/>
      <c r="D147" s="466" t="str">
        <f>IFERROR(IF(B147="","",MID("日月火水木金土",WEEKDAY(AW147),1)),"")</f>
        <v/>
      </c>
      <c r="E147" s="467"/>
      <c r="F147" s="463"/>
      <c r="G147" s="470"/>
      <c r="H147" s="471"/>
      <c r="I147" s="471"/>
      <c r="J147" s="471"/>
      <c r="K147" s="471"/>
      <c r="L147" s="471"/>
      <c r="M147" s="472"/>
      <c r="N147" s="471"/>
      <c r="O147" s="471"/>
      <c r="P147" s="504"/>
      <c r="Q147" s="505"/>
      <c r="R147" s="506"/>
      <c r="S147" s="507"/>
      <c r="T147" s="505"/>
      <c r="U147" s="506"/>
      <c r="V147" s="507"/>
      <c r="W147" s="505"/>
      <c r="X147" s="506"/>
      <c r="Y147" s="507"/>
      <c r="Z147" s="508" t="str">
        <f>IF(OR(Q147="",T147=""),"",T147-Q147-W147)</f>
        <v/>
      </c>
      <c r="AA147" s="509"/>
      <c r="AB147" s="510"/>
      <c r="AC147" s="511" t="str">
        <f>IF(Z147="","",IF(F147=2,0.5,ROUNDUP((HOUR(Z147)*60+MINUTE(Z147))/30,0)/2))</f>
        <v/>
      </c>
      <c r="AD147" s="512"/>
      <c r="AE147" s="513"/>
      <c r="AF147" s="489" t="str">
        <f ca="1">IFERROR(IF(OR(B147="",F147="",Q147="",T147="",$BB$5="",$BC$5=""),"",INDEX(サービス費!F:F,MATCH(AY147,サービス費!D:D,0))),"")</f>
        <v/>
      </c>
      <c r="AG147" s="490"/>
      <c r="AH147" s="490"/>
      <c r="AI147" s="491"/>
      <c r="AJ147" s="489" t="str">
        <f ca="1">IFERROR(IF(OR($K$7="",AF147=""),"",IF($BC$5=1,AF147*0.1,0)),"")</f>
        <v/>
      </c>
      <c r="AK147" s="490"/>
      <c r="AL147" s="490"/>
      <c r="AM147" s="491"/>
      <c r="AN147" s="492"/>
      <c r="AO147" s="493"/>
      <c r="AP147" s="494"/>
      <c r="AQ147" s="498"/>
      <c r="AR147" s="499"/>
      <c r="AS147" s="500"/>
      <c r="AU147" s="433">
        <v>49</v>
      </c>
      <c r="AV147" s="433" t="str">
        <f t="shared" ref="AV147" ca="1" si="87">TEXT($AV$2,"000")&amp;TEXT(AU147,"00")</f>
        <v>00349</v>
      </c>
      <c r="AW147" s="390" t="str">
        <f>IFERROR(IF(B147="","",DATEVALUE(利用者情報!$G$3&amp;利用者情報!$I$3&amp;利用者情報!$J$3&amp;利用者情報!$K$3&amp;B147&amp;"日")),"")</f>
        <v/>
      </c>
      <c r="AX147" s="434" t="str">
        <f>IF(F147="","",IF(F147=2,20,IF(F147=3,30,F147&amp;$BB$5)))</f>
        <v/>
      </c>
      <c r="AY147" s="433" t="str">
        <f>IF(AC147="","",AX147&amp;AC147)</f>
        <v/>
      </c>
      <c r="AZ147" s="433" t="str">
        <f>IFERROR(IF(AY147="","",INDEX(サービス費!E:E,MATCH(AY147,サービス費!D:D,0))),"")</f>
        <v/>
      </c>
      <c r="BA147" s="434" t="str">
        <f t="shared" ref="BA147" si="88">IF(OR(G147="その他",N147="その他",I148="その他（右欄に詳細を記載）",W147&gt;0,AND(AC147&gt;=8,AC147&lt;=24)),1,"")</f>
        <v/>
      </c>
    </row>
    <row r="148" spans="2:53" ht="19.5" customHeight="1" thickBot="1">
      <c r="B148" s="464"/>
      <c r="C148" s="465"/>
      <c r="D148" s="468"/>
      <c r="E148" s="469"/>
      <c r="F148" s="465"/>
      <c r="G148" s="483" t="s">
        <v>115</v>
      </c>
      <c r="H148" s="484"/>
      <c r="I148" s="485"/>
      <c r="J148" s="485"/>
      <c r="K148" s="485"/>
      <c r="L148" s="485"/>
      <c r="M148" s="485"/>
      <c r="N148" s="485"/>
      <c r="O148" s="485"/>
      <c r="P148" s="486"/>
      <c r="Q148" s="483" t="s">
        <v>118</v>
      </c>
      <c r="R148" s="484"/>
      <c r="S148" s="484"/>
      <c r="T148" s="484"/>
      <c r="U148" s="484"/>
      <c r="V148" s="484"/>
      <c r="W148" s="484"/>
      <c r="X148" s="484"/>
      <c r="Y148" s="484"/>
      <c r="Z148" s="487"/>
      <c r="AA148" s="487"/>
      <c r="AB148" s="487"/>
      <c r="AC148" s="487"/>
      <c r="AD148" s="487"/>
      <c r="AE148" s="487"/>
      <c r="AF148" s="487"/>
      <c r="AG148" s="487"/>
      <c r="AH148" s="487"/>
      <c r="AI148" s="487"/>
      <c r="AJ148" s="487"/>
      <c r="AK148" s="487"/>
      <c r="AL148" s="487"/>
      <c r="AM148" s="488"/>
      <c r="AN148" s="495"/>
      <c r="AO148" s="496"/>
      <c r="AP148" s="497"/>
      <c r="AQ148" s="501"/>
      <c r="AR148" s="502"/>
      <c r="AS148" s="503"/>
      <c r="AU148" s="433"/>
      <c r="AV148" s="433"/>
      <c r="AW148" s="390"/>
      <c r="AX148" s="434"/>
      <c r="AY148" s="433"/>
      <c r="AZ148" s="433"/>
      <c r="BA148" s="434"/>
    </row>
    <row r="149" spans="2:53" ht="19.5" customHeight="1">
      <c r="B149" s="462"/>
      <c r="C149" s="463"/>
      <c r="D149" s="466" t="str">
        <f>IFERROR(IF(B149="","",MID("日月火水木金土",WEEKDAY(AW149),1)),"")</f>
        <v/>
      </c>
      <c r="E149" s="467"/>
      <c r="F149" s="463"/>
      <c r="G149" s="470"/>
      <c r="H149" s="471"/>
      <c r="I149" s="471"/>
      <c r="J149" s="471"/>
      <c r="K149" s="471"/>
      <c r="L149" s="471"/>
      <c r="M149" s="472"/>
      <c r="N149" s="471"/>
      <c r="O149" s="471"/>
      <c r="P149" s="504"/>
      <c r="Q149" s="505"/>
      <c r="R149" s="506"/>
      <c r="S149" s="507"/>
      <c r="T149" s="505"/>
      <c r="U149" s="506"/>
      <c r="V149" s="507"/>
      <c r="W149" s="505"/>
      <c r="X149" s="506"/>
      <c r="Y149" s="507"/>
      <c r="Z149" s="508" t="str">
        <f>IF(OR(Q149="",T149=""),"",T149-Q149-W149)</f>
        <v/>
      </c>
      <c r="AA149" s="509"/>
      <c r="AB149" s="510"/>
      <c r="AC149" s="511" t="str">
        <f>IF(Z149="","",IF(F149=2,0.5,ROUNDUP((HOUR(Z149)*60+MINUTE(Z149))/30,0)/2))</f>
        <v/>
      </c>
      <c r="AD149" s="512"/>
      <c r="AE149" s="513"/>
      <c r="AF149" s="489" t="str">
        <f ca="1">IFERROR(IF(OR(B149="",F149="",Q149="",T149="",$BB$5="",$BC$5=""),"",INDEX(サービス費!F:F,MATCH(AY149,サービス費!D:D,0))),"")</f>
        <v/>
      </c>
      <c r="AG149" s="490"/>
      <c r="AH149" s="490"/>
      <c r="AI149" s="491"/>
      <c r="AJ149" s="489" t="str">
        <f ca="1">IFERROR(IF(OR($K$7="",AF149=""),"",IF($BC$5=1,AF149*0.1,0)),"")</f>
        <v/>
      </c>
      <c r="AK149" s="490"/>
      <c r="AL149" s="490"/>
      <c r="AM149" s="491"/>
      <c r="AN149" s="492"/>
      <c r="AO149" s="493"/>
      <c r="AP149" s="494"/>
      <c r="AQ149" s="498"/>
      <c r="AR149" s="499"/>
      <c r="AS149" s="500"/>
      <c r="AU149" s="433">
        <v>50</v>
      </c>
      <c r="AV149" s="433" t="str">
        <f t="shared" ref="AV149" ca="1" si="89">TEXT($AV$2,"000")&amp;TEXT(AU149,"00")</f>
        <v>00350</v>
      </c>
      <c r="AW149" s="390" t="str">
        <f>IFERROR(IF(B149="","",DATEVALUE(利用者情報!$G$3&amp;利用者情報!$I$3&amp;利用者情報!$J$3&amp;利用者情報!$K$3&amp;B149&amp;"日")),"")</f>
        <v/>
      </c>
      <c r="AX149" s="434" t="str">
        <f>IF(F149="","",IF(F149=2,20,IF(F149=3,30,F149&amp;$BB$5)))</f>
        <v/>
      </c>
      <c r="AY149" s="433" t="str">
        <f>IF(AC149="","",AX149&amp;AC149)</f>
        <v/>
      </c>
      <c r="AZ149" s="433" t="str">
        <f>IFERROR(IF(AY149="","",INDEX(サービス費!E:E,MATCH(AY149,サービス費!D:D,0))),"")</f>
        <v/>
      </c>
      <c r="BA149" s="434" t="str">
        <f t="shared" ref="BA149" si="90">IF(OR(G149="その他",N149="その他",I150="その他（右欄に詳細を記載）",W149&gt;0,AND(AC149&gt;=8,AC149&lt;=24)),1,"")</f>
        <v/>
      </c>
    </row>
    <row r="150" spans="2:53" ht="19.5" customHeight="1" thickBot="1">
      <c r="B150" s="464"/>
      <c r="C150" s="465"/>
      <c r="D150" s="468"/>
      <c r="E150" s="469"/>
      <c r="F150" s="465"/>
      <c r="G150" s="483" t="s">
        <v>115</v>
      </c>
      <c r="H150" s="484"/>
      <c r="I150" s="485"/>
      <c r="J150" s="485"/>
      <c r="K150" s="485"/>
      <c r="L150" s="485"/>
      <c r="M150" s="485"/>
      <c r="N150" s="485"/>
      <c r="O150" s="485"/>
      <c r="P150" s="486"/>
      <c r="Q150" s="483" t="s">
        <v>118</v>
      </c>
      <c r="R150" s="484"/>
      <c r="S150" s="484"/>
      <c r="T150" s="484"/>
      <c r="U150" s="484"/>
      <c r="V150" s="484"/>
      <c r="W150" s="484"/>
      <c r="X150" s="484"/>
      <c r="Y150" s="484"/>
      <c r="Z150" s="487"/>
      <c r="AA150" s="487"/>
      <c r="AB150" s="487"/>
      <c r="AC150" s="487"/>
      <c r="AD150" s="487"/>
      <c r="AE150" s="487"/>
      <c r="AF150" s="487"/>
      <c r="AG150" s="487"/>
      <c r="AH150" s="487"/>
      <c r="AI150" s="487"/>
      <c r="AJ150" s="487"/>
      <c r="AK150" s="487"/>
      <c r="AL150" s="487"/>
      <c r="AM150" s="488"/>
      <c r="AN150" s="495"/>
      <c r="AO150" s="496"/>
      <c r="AP150" s="497"/>
      <c r="AQ150" s="501"/>
      <c r="AR150" s="502"/>
      <c r="AS150" s="503"/>
      <c r="AU150" s="433"/>
      <c r="AV150" s="433"/>
      <c r="AW150" s="390"/>
      <c r="AX150" s="434"/>
      <c r="AY150" s="433"/>
      <c r="AZ150" s="433"/>
      <c r="BA150" s="434"/>
    </row>
    <row r="151" spans="2:53" ht="19.5" customHeight="1">
      <c r="B151" s="462"/>
      <c r="C151" s="463"/>
      <c r="D151" s="466" t="str">
        <f>IFERROR(IF(B151="","",MID("日月火水木金土",WEEKDAY(AW151),1)),"")</f>
        <v/>
      </c>
      <c r="E151" s="467"/>
      <c r="F151" s="463"/>
      <c r="G151" s="470"/>
      <c r="H151" s="471"/>
      <c r="I151" s="471"/>
      <c r="J151" s="471"/>
      <c r="K151" s="471"/>
      <c r="L151" s="471"/>
      <c r="M151" s="472"/>
      <c r="N151" s="471"/>
      <c r="O151" s="471"/>
      <c r="P151" s="504"/>
      <c r="Q151" s="505"/>
      <c r="R151" s="506"/>
      <c r="S151" s="507"/>
      <c r="T151" s="505"/>
      <c r="U151" s="506"/>
      <c r="V151" s="507"/>
      <c r="W151" s="505"/>
      <c r="X151" s="506"/>
      <c r="Y151" s="507"/>
      <c r="Z151" s="508" t="str">
        <f>IF(OR(Q151="",T151=""),"",T151-Q151-W151)</f>
        <v/>
      </c>
      <c r="AA151" s="509"/>
      <c r="AB151" s="510"/>
      <c r="AC151" s="511" t="str">
        <f>IF(Z151="","",IF(F151=2,0.5,ROUNDUP((HOUR(Z151)*60+MINUTE(Z151))/30,0)/2))</f>
        <v/>
      </c>
      <c r="AD151" s="512"/>
      <c r="AE151" s="513"/>
      <c r="AF151" s="489" t="str">
        <f ca="1">IFERROR(IF(OR(B151="",F151="",Q151="",T151="",$BB$5="",$BC$5=""),"",INDEX(サービス費!F:F,MATCH(AY151,サービス費!D:D,0))),"")</f>
        <v/>
      </c>
      <c r="AG151" s="490"/>
      <c r="AH151" s="490"/>
      <c r="AI151" s="491"/>
      <c r="AJ151" s="489" t="str">
        <f ca="1">IFERROR(IF(OR($K$7="",AF151=""),"",IF($BC$5=1,AF151*0.1,0)),"")</f>
        <v/>
      </c>
      <c r="AK151" s="490"/>
      <c r="AL151" s="490"/>
      <c r="AM151" s="491"/>
      <c r="AN151" s="492"/>
      <c r="AO151" s="493"/>
      <c r="AP151" s="494"/>
      <c r="AQ151" s="498"/>
      <c r="AR151" s="499"/>
      <c r="AS151" s="500"/>
      <c r="AU151" s="433">
        <v>51</v>
      </c>
      <c r="AV151" s="433" t="str">
        <f t="shared" ref="AV151" ca="1" si="91">TEXT($AV$2,"000")&amp;TEXT(AU151,"00")</f>
        <v>00351</v>
      </c>
      <c r="AW151" s="390" t="str">
        <f>IFERROR(IF(B151="","",DATEVALUE(利用者情報!$G$3&amp;利用者情報!$I$3&amp;利用者情報!$J$3&amp;利用者情報!$K$3&amp;B151&amp;"日")),"")</f>
        <v/>
      </c>
      <c r="AX151" s="434" t="str">
        <f>IF(F151="","",IF(F151=2,20,IF(F151=3,30,F151&amp;$BB$5)))</f>
        <v/>
      </c>
      <c r="AY151" s="433" t="str">
        <f>IF(AC151="","",AX151&amp;AC151)</f>
        <v/>
      </c>
      <c r="AZ151" s="433" t="str">
        <f>IFERROR(IF(AY151="","",INDEX(サービス費!E:E,MATCH(AY151,サービス費!D:D,0))),"")</f>
        <v/>
      </c>
      <c r="BA151" s="434" t="str">
        <f t="shared" ref="BA151" si="92">IF(OR(G151="その他",N151="その他",I152="その他（右欄に詳細を記載）",W151&gt;0,AND(AC151&gt;=8,AC151&lt;=24)),1,"")</f>
        <v/>
      </c>
    </row>
    <row r="152" spans="2:53" ht="19.5" customHeight="1" thickBot="1">
      <c r="B152" s="464"/>
      <c r="C152" s="465"/>
      <c r="D152" s="468"/>
      <c r="E152" s="469"/>
      <c r="F152" s="465"/>
      <c r="G152" s="483" t="s">
        <v>115</v>
      </c>
      <c r="H152" s="484"/>
      <c r="I152" s="485"/>
      <c r="J152" s="485"/>
      <c r="K152" s="485"/>
      <c r="L152" s="485"/>
      <c r="M152" s="485"/>
      <c r="N152" s="485"/>
      <c r="O152" s="485"/>
      <c r="P152" s="486"/>
      <c r="Q152" s="483" t="s">
        <v>118</v>
      </c>
      <c r="R152" s="484"/>
      <c r="S152" s="484"/>
      <c r="T152" s="484"/>
      <c r="U152" s="484"/>
      <c r="V152" s="484"/>
      <c r="W152" s="484"/>
      <c r="X152" s="484"/>
      <c r="Y152" s="484"/>
      <c r="Z152" s="487"/>
      <c r="AA152" s="487"/>
      <c r="AB152" s="487"/>
      <c r="AC152" s="487"/>
      <c r="AD152" s="487"/>
      <c r="AE152" s="487"/>
      <c r="AF152" s="487"/>
      <c r="AG152" s="487"/>
      <c r="AH152" s="487"/>
      <c r="AI152" s="487"/>
      <c r="AJ152" s="487"/>
      <c r="AK152" s="487"/>
      <c r="AL152" s="487"/>
      <c r="AM152" s="488"/>
      <c r="AN152" s="495"/>
      <c r="AO152" s="496"/>
      <c r="AP152" s="497"/>
      <c r="AQ152" s="501"/>
      <c r="AR152" s="502"/>
      <c r="AS152" s="503"/>
      <c r="AU152" s="433"/>
      <c r="AV152" s="433"/>
      <c r="AW152" s="390"/>
      <c r="AX152" s="434"/>
      <c r="AY152" s="433"/>
      <c r="AZ152" s="433"/>
      <c r="BA152" s="434"/>
    </row>
    <row r="153" spans="2:53" ht="19.5" customHeight="1">
      <c r="B153" s="462"/>
      <c r="C153" s="463"/>
      <c r="D153" s="466" t="str">
        <f>IFERROR(IF(B153="","",MID("日月火水木金土",WEEKDAY(AW153),1)),"")</f>
        <v/>
      </c>
      <c r="E153" s="467"/>
      <c r="F153" s="463"/>
      <c r="G153" s="470"/>
      <c r="H153" s="471"/>
      <c r="I153" s="471"/>
      <c r="J153" s="471"/>
      <c r="K153" s="471"/>
      <c r="L153" s="471"/>
      <c r="M153" s="472"/>
      <c r="N153" s="471"/>
      <c r="O153" s="471"/>
      <c r="P153" s="504"/>
      <c r="Q153" s="505"/>
      <c r="R153" s="506"/>
      <c r="S153" s="507"/>
      <c r="T153" s="505"/>
      <c r="U153" s="506"/>
      <c r="V153" s="507"/>
      <c r="W153" s="505"/>
      <c r="X153" s="506"/>
      <c r="Y153" s="507"/>
      <c r="Z153" s="508" t="str">
        <f>IF(OR(Q153="",T153=""),"",T153-Q153-W153)</f>
        <v/>
      </c>
      <c r="AA153" s="509"/>
      <c r="AB153" s="510"/>
      <c r="AC153" s="511" t="str">
        <f>IF(Z153="","",IF(F153=2,0.5,ROUNDUP((HOUR(Z153)*60+MINUTE(Z153))/30,0)/2))</f>
        <v/>
      </c>
      <c r="AD153" s="512"/>
      <c r="AE153" s="513"/>
      <c r="AF153" s="489" t="str">
        <f ca="1">IFERROR(IF(OR(B153="",F153="",Q153="",T153="",$BB$5="",$BC$5=""),"",INDEX(サービス費!F:F,MATCH(AY153,サービス費!D:D,0))),"")</f>
        <v/>
      </c>
      <c r="AG153" s="490"/>
      <c r="AH153" s="490"/>
      <c r="AI153" s="491"/>
      <c r="AJ153" s="489" t="str">
        <f ca="1">IFERROR(IF(OR($K$7="",AF153=""),"",IF($BC$5=1,AF153*0.1,0)),"")</f>
        <v/>
      </c>
      <c r="AK153" s="490"/>
      <c r="AL153" s="490"/>
      <c r="AM153" s="491"/>
      <c r="AN153" s="492"/>
      <c r="AO153" s="493"/>
      <c r="AP153" s="494"/>
      <c r="AQ153" s="498"/>
      <c r="AR153" s="499"/>
      <c r="AS153" s="500"/>
      <c r="AU153" s="433">
        <v>52</v>
      </c>
      <c r="AV153" s="433" t="str">
        <f t="shared" ref="AV153" ca="1" si="93">TEXT($AV$2,"000")&amp;TEXT(AU153,"00")</f>
        <v>00352</v>
      </c>
      <c r="AW153" s="390" t="str">
        <f>IFERROR(IF(B153="","",DATEVALUE(利用者情報!$G$3&amp;利用者情報!$I$3&amp;利用者情報!$J$3&amp;利用者情報!$K$3&amp;B153&amp;"日")),"")</f>
        <v/>
      </c>
      <c r="AX153" s="434" t="str">
        <f>IF(F153="","",IF(F153=2,20,IF(F153=3,30,F153&amp;$BB$5)))</f>
        <v/>
      </c>
      <c r="AY153" s="433" t="str">
        <f>IF(AC153="","",AX153&amp;AC153)</f>
        <v/>
      </c>
      <c r="AZ153" s="433" t="str">
        <f>IFERROR(IF(AY153="","",INDEX(サービス費!E:E,MATCH(AY153,サービス費!D:D,0))),"")</f>
        <v/>
      </c>
      <c r="BA153" s="434" t="str">
        <f t="shared" ref="BA153" si="94">IF(OR(G153="その他",N153="その他",I154="その他（右欄に詳細を記載）",W153&gt;0,AND(AC153&gt;=8,AC153&lt;=24)),1,"")</f>
        <v/>
      </c>
    </row>
    <row r="154" spans="2:53" ht="19.5" customHeight="1" thickBot="1">
      <c r="B154" s="464"/>
      <c r="C154" s="465"/>
      <c r="D154" s="468"/>
      <c r="E154" s="469"/>
      <c r="F154" s="465"/>
      <c r="G154" s="483" t="s">
        <v>115</v>
      </c>
      <c r="H154" s="484"/>
      <c r="I154" s="485"/>
      <c r="J154" s="485"/>
      <c r="K154" s="485"/>
      <c r="L154" s="485"/>
      <c r="M154" s="485"/>
      <c r="N154" s="485"/>
      <c r="O154" s="485"/>
      <c r="P154" s="486"/>
      <c r="Q154" s="483" t="s">
        <v>118</v>
      </c>
      <c r="R154" s="484"/>
      <c r="S154" s="484"/>
      <c r="T154" s="484"/>
      <c r="U154" s="484"/>
      <c r="V154" s="484"/>
      <c r="W154" s="484"/>
      <c r="X154" s="484"/>
      <c r="Y154" s="484"/>
      <c r="Z154" s="487"/>
      <c r="AA154" s="487"/>
      <c r="AB154" s="487"/>
      <c r="AC154" s="487"/>
      <c r="AD154" s="487"/>
      <c r="AE154" s="487"/>
      <c r="AF154" s="487"/>
      <c r="AG154" s="487"/>
      <c r="AH154" s="487"/>
      <c r="AI154" s="487"/>
      <c r="AJ154" s="487"/>
      <c r="AK154" s="487"/>
      <c r="AL154" s="487"/>
      <c r="AM154" s="488"/>
      <c r="AN154" s="495"/>
      <c r="AO154" s="496"/>
      <c r="AP154" s="497"/>
      <c r="AQ154" s="501"/>
      <c r="AR154" s="502"/>
      <c r="AS154" s="503"/>
      <c r="AU154" s="433"/>
      <c r="AV154" s="433"/>
      <c r="AW154" s="390"/>
      <c r="AX154" s="434"/>
      <c r="AY154" s="433"/>
      <c r="AZ154" s="433"/>
      <c r="BA154" s="434"/>
    </row>
    <row r="155" spans="2:53" ht="19.5" customHeight="1">
      <c r="B155" s="462"/>
      <c r="C155" s="463"/>
      <c r="D155" s="466" t="str">
        <f>IFERROR(IF(B155="","",MID("日月火水木金土",WEEKDAY(AW155),1)),"")</f>
        <v/>
      </c>
      <c r="E155" s="467"/>
      <c r="F155" s="463"/>
      <c r="G155" s="470"/>
      <c r="H155" s="471"/>
      <c r="I155" s="471"/>
      <c r="J155" s="471"/>
      <c r="K155" s="471"/>
      <c r="L155" s="471"/>
      <c r="M155" s="472"/>
      <c r="N155" s="471"/>
      <c r="O155" s="471"/>
      <c r="P155" s="504"/>
      <c r="Q155" s="505"/>
      <c r="R155" s="506"/>
      <c r="S155" s="507"/>
      <c r="T155" s="505"/>
      <c r="U155" s="506"/>
      <c r="V155" s="507"/>
      <c r="W155" s="505"/>
      <c r="X155" s="506"/>
      <c r="Y155" s="507"/>
      <c r="Z155" s="508" t="str">
        <f>IF(OR(Q155="",T155=""),"",T155-Q155-W155)</f>
        <v/>
      </c>
      <c r="AA155" s="509"/>
      <c r="AB155" s="510"/>
      <c r="AC155" s="511" t="str">
        <f>IF(Z155="","",IF(F155=2,0.5,ROUNDUP((HOUR(Z155)*60+MINUTE(Z155))/30,0)/2))</f>
        <v/>
      </c>
      <c r="AD155" s="512"/>
      <c r="AE155" s="513"/>
      <c r="AF155" s="489" t="str">
        <f ca="1">IFERROR(IF(OR(B155="",F155="",Q155="",T155="",$BB$5="",$BC$5=""),"",INDEX(サービス費!F:F,MATCH(AY155,サービス費!D:D,0))),"")</f>
        <v/>
      </c>
      <c r="AG155" s="490"/>
      <c r="AH155" s="490"/>
      <c r="AI155" s="491"/>
      <c r="AJ155" s="489" t="str">
        <f ca="1">IFERROR(IF(OR($K$7="",AF155=""),"",IF($BC$5=1,AF155*0.1,0)),"")</f>
        <v/>
      </c>
      <c r="AK155" s="490"/>
      <c r="AL155" s="490"/>
      <c r="AM155" s="491"/>
      <c r="AN155" s="492"/>
      <c r="AO155" s="493"/>
      <c r="AP155" s="494"/>
      <c r="AQ155" s="498"/>
      <c r="AR155" s="499"/>
      <c r="AS155" s="500"/>
      <c r="AU155" s="433">
        <v>53</v>
      </c>
      <c r="AV155" s="433" t="str">
        <f t="shared" ref="AV155" ca="1" si="95">TEXT($AV$2,"000")&amp;TEXT(AU155,"00")</f>
        <v>00353</v>
      </c>
      <c r="AW155" s="390" t="str">
        <f>IFERROR(IF(B155="","",DATEVALUE(利用者情報!$G$3&amp;利用者情報!$I$3&amp;利用者情報!$J$3&amp;利用者情報!$K$3&amp;B155&amp;"日")),"")</f>
        <v/>
      </c>
      <c r="AX155" s="434" t="str">
        <f>IF(F155="","",IF(F155=2,20,IF(F155=3,30,F155&amp;$BB$5)))</f>
        <v/>
      </c>
      <c r="AY155" s="433" t="str">
        <f>IF(AC155="","",AX155&amp;AC155)</f>
        <v/>
      </c>
      <c r="AZ155" s="433" t="str">
        <f>IFERROR(IF(AY155="","",INDEX(サービス費!E:E,MATCH(AY155,サービス費!D:D,0))),"")</f>
        <v/>
      </c>
      <c r="BA155" s="434" t="str">
        <f t="shared" ref="BA155" si="96">IF(OR(G155="その他",N155="その他",I156="その他（右欄に詳細を記載）",W155&gt;0,AND(AC155&gt;=8,AC155&lt;=24)),1,"")</f>
        <v/>
      </c>
    </row>
    <row r="156" spans="2:53" ht="19.5" customHeight="1" thickBot="1">
      <c r="B156" s="464"/>
      <c r="C156" s="465"/>
      <c r="D156" s="468"/>
      <c r="E156" s="469"/>
      <c r="F156" s="465"/>
      <c r="G156" s="483" t="s">
        <v>115</v>
      </c>
      <c r="H156" s="484"/>
      <c r="I156" s="485"/>
      <c r="J156" s="485"/>
      <c r="K156" s="485"/>
      <c r="L156" s="485"/>
      <c r="M156" s="485"/>
      <c r="N156" s="485"/>
      <c r="O156" s="485"/>
      <c r="P156" s="486"/>
      <c r="Q156" s="483" t="s">
        <v>118</v>
      </c>
      <c r="R156" s="484"/>
      <c r="S156" s="484"/>
      <c r="T156" s="484"/>
      <c r="U156" s="484"/>
      <c r="V156" s="484"/>
      <c r="W156" s="484"/>
      <c r="X156" s="484"/>
      <c r="Y156" s="484"/>
      <c r="Z156" s="487"/>
      <c r="AA156" s="487"/>
      <c r="AB156" s="487"/>
      <c r="AC156" s="487"/>
      <c r="AD156" s="487"/>
      <c r="AE156" s="487"/>
      <c r="AF156" s="487"/>
      <c r="AG156" s="487"/>
      <c r="AH156" s="487"/>
      <c r="AI156" s="487"/>
      <c r="AJ156" s="487"/>
      <c r="AK156" s="487"/>
      <c r="AL156" s="487"/>
      <c r="AM156" s="488"/>
      <c r="AN156" s="495"/>
      <c r="AO156" s="496"/>
      <c r="AP156" s="497"/>
      <c r="AQ156" s="501"/>
      <c r="AR156" s="502"/>
      <c r="AS156" s="503"/>
      <c r="AU156" s="433"/>
      <c r="AV156" s="433"/>
      <c r="AW156" s="390"/>
      <c r="AX156" s="434"/>
      <c r="AY156" s="433"/>
      <c r="AZ156" s="433"/>
      <c r="BA156" s="434"/>
    </row>
    <row r="157" spans="2:53" ht="19.5" customHeight="1">
      <c r="B157" s="462"/>
      <c r="C157" s="463"/>
      <c r="D157" s="466" t="str">
        <f>IFERROR(IF(B157="","",MID("日月火水木金土",WEEKDAY(AW157),1)),"")</f>
        <v/>
      </c>
      <c r="E157" s="467"/>
      <c r="F157" s="463"/>
      <c r="G157" s="470"/>
      <c r="H157" s="471"/>
      <c r="I157" s="471"/>
      <c r="J157" s="471"/>
      <c r="K157" s="471"/>
      <c r="L157" s="471"/>
      <c r="M157" s="472"/>
      <c r="N157" s="471"/>
      <c r="O157" s="471"/>
      <c r="P157" s="504"/>
      <c r="Q157" s="505"/>
      <c r="R157" s="506"/>
      <c r="S157" s="507"/>
      <c r="T157" s="505"/>
      <c r="U157" s="506"/>
      <c r="V157" s="507"/>
      <c r="W157" s="505"/>
      <c r="X157" s="506"/>
      <c r="Y157" s="507"/>
      <c r="Z157" s="508" t="str">
        <f>IF(OR(Q157="",T157=""),"",T157-Q157-W157)</f>
        <v/>
      </c>
      <c r="AA157" s="509"/>
      <c r="AB157" s="510"/>
      <c r="AC157" s="511" t="str">
        <f>IF(Z157="","",IF(F157=2,0.5,ROUNDUP((HOUR(Z157)*60+MINUTE(Z157))/30,0)/2))</f>
        <v/>
      </c>
      <c r="AD157" s="512"/>
      <c r="AE157" s="513"/>
      <c r="AF157" s="489" t="str">
        <f ca="1">IFERROR(IF(OR(B157="",F157="",Q157="",T157="",$BB$5="",$BC$5=""),"",INDEX(サービス費!F:F,MATCH(AY157,サービス費!D:D,0))),"")</f>
        <v/>
      </c>
      <c r="AG157" s="490"/>
      <c r="AH157" s="490"/>
      <c r="AI157" s="491"/>
      <c r="AJ157" s="489" t="str">
        <f ca="1">IFERROR(IF(OR($K$7="",AF157=""),"",IF($BC$5=1,AF157*0.1,0)),"")</f>
        <v/>
      </c>
      <c r="AK157" s="490"/>
      <c r="AL157" s="490"/>
      <c r="AM157" s="491"/>
      <c r="AN157" s="492"/>
      <c r="AO157" s="493"/>
      <c r="AP157" s="494"/>
      <c r="AQ157" s="498"/>
      <c r="AR157" s="499"/>
      <c r="AS157" s="500"/>
      <c r="AU157" s="433">
        <v>54</v>
      </c>
      <c r="AV157" s="433" t="str">
        <f t="shared" ref="AV157" ca="1" si="97">TEXT($AV$2,"000")&amp;TEXT(AU157,"00")</f>
        <v>00354</v>
      </c>
      <c r="AW157" s="390" t="str">
        <f>IFERROR(IF(B157="","",DATEVALUE(利用者情報!$G$3&amp;利用者情報!$I$3&amp;利用者情報!$J$3&amp;利用者情報!$K$3&amp;B157&amp;"日")),"")</f>
        <v/>
      </c>
      <c r="AX157" s="434" t="str">
        <f>IF(F157="","",IF(F157=2,20,IF(F157=3,30,F157&amp;$BB$5)))</f>
        <v/>
      </c>
      <c r="AY157" s="433" t="str">
        <f>IF(AC157="","",AX157&amp;AC157)</f>
        <v/>
      </c>
      <c r="AZ157" s="433" t="str">
        <f>IFERROR(IF(AY157="","",INDEX(サービス費!E:E,MATCH(AY157,サービス費!D:D,0))),"")</f>
        <v/>
      </c>
      <c r="BA157" s="434" t="str">
        <f t="shared" ref="BA157" si="98">IF(OR(G157="その他",N157="その他",I158="その他（右欄に詳細を記載）",W157&gt;0,AND(AC157&gt;=8,AC157&lt;=24)),1,"")</f>
        <v/>
      </c>
    </row>
    <row r="158" spans="2:53" ht="19.5" customHeight="1" thickBot="1">
      <c r="B158" s="464"/>
      <c r="C158" s="465"/>
      <c r="D158" s="468"/>
      <c r="E158" s="469"/>
      <c r="F158" s="465"/>
      <c r="G158" s="483" t="s">
        <v>115</v>
      </c>
      <c r="H158" s="484"/>
      <c r="I158" s="485"/>
      <c r="J158" s="485"/>
      <c r="K158" s="485"/>
      <c r="L158" s="485"/>
      <c r="M158" s="485"/>
      <c r="N158" s="485"/>
      <c r="O158" s="485"/>
      <c r="P158" s="486"/>
      <c r="Q158" s="483" t="s">
        <v>118</v>
      </c>
      <c r="R158" s="484"/>
      <c r="S158" s="484"/>
      <c r="T158" s="484"/>
      <c r="U158" s="484"/>
      <c r="V158" s="484"/>
      <c r="W158" s="484"/>
      <c r="X158" s="484"/>
      <c r="Y158" s="484"/>
      <c r="Z158" s="487"/>
      <c r="AA158" s="487"/>
      <c r="AB158" s="487"/>
      <c r="AC158" s="487"/>
      <c r="AD158" s="487"/>
      <c r="AE158" s="487"/>
      <c r="AF158" s="487"/>
      <c r="AG158" s="487"/>
      <c r="AH158" s="487"/>
      <c r="AI158" s="487"/>
      <c r="AJ158" s="487"/>
      <c r="AK158" s="487"/>
      <c r="AL158" s="487"/>
      <c r="AM158" s="488"/>
      <c r="AN158" s="495"/>
      <c r="AO158" s="496"/>
      <c r="AP158" s="497"/>
      <c r="AQ158" s="501"/>
      <c r="AR158" s="502"/>
      <c r="AS158" s="503"/>
      <c r="AU158" s="433"/>
      <c r="AV158" s="433"/>
      <c r="AW158" s="390"/>
      <c r="AX158" s="434"/>
      <c r="AY158" s="433"/>
      <c r="AZ158" s="433"/>
      <c r="BA158" s="434"/>
    </row>
    <row r="159" spans="2:53" ht="19.5" customHeight="1">
      <c r="B159" s="462"/>
      <c r="C159" s="463"/>
      <c r="D159" s="466" t="str">
        <f>IFERROR(IF(B159="","",MID("日月火水木金土",WEEKDAY(AW159),1)),"")</f>
        <v/>
      </c>
      <c r="E159" s="467"/>
      <c r="F159" s="463"/>
      <c r="G159" s="470"/>
      <c r="H159" s="471"/>
      <c r="I159" s="471"/>
      <c r="J159" s="471"/>
      <c r="K159" s="471"/>
      <c r="L159" s="471"/>
      <c r="M159" s="472"/>
      <c r="N159" s="471"/>
      <c r="O159" s="471"/>
      <c r="P159" s="504"/>
      <c r="Q159" s="505"/>
      <c r="R159" s="506"/>
      <c r="S159" s="507"/>
      <c r="T159" s="505"/>
      <c r="U159" s="506"/>
      <c r="V159" s="507"/>
      <c r="W159" s="505"/>
      <c r="X159" s="506"/>
      <c r="Y159" s="507"/>
      <c r="Z159" s="508" t="str">
        <f>IF(OR(Q159="",T159=""),"",T159-Q159-W159)</f>
        <v/>
      </c>
      <c r="AA159" s="509"/>
      <c r="AB159" s="510"/>
      <c r="AC159" s="511" t="str">
        <f>IF(Z159="","",IF(F159=2,0.5,ROUNDUP((HOUR(Z159)*60+MINUTE(Z159))/30,0)/2))</f>
        <v/>
      </c>
      <c r="AD159" s="512"/>
      <c r="AE159" s="513"/>
      <c r="AF159" s="489" t="str">
        <f ca="1">IFERROR(IF(OR(B159="",F159="",Q159="",T159="",$BB$5="",$BC$5=""),"",INDEX(サービス費!F:F,MATCH(AY159,サービス費!D:D,0))),"")</f>
        <v/>
      </c>
      <c r="AG159" s="490"/>
      <c r="AH159" s="490"/>
      <c r="AI159" s="491"/>
      <c r="AJ159" s="489" t="str">
        <f ca="1">IFERROR(IF(OR($K$7="",AF159=""),"",IF($BC$5=1,AF159*0.1,0)),"")</f>
        <v/>
      </c>
      <c r="AK159" s="490"/>
      <c r="AL159" s="490"/>
      <c r="AM159" s="491"/>
      <c r="AN159" s="492"/>
      <c r="AO159" s="493"/>
      <c r="AP159" s="494"/>
      <c r="AQ159" s="498"/>
      <c r="AR159" s="499"/>
      <c r="AS159" s="500"/>
      <c r="AU159" s="433">
        <v>55</v>
      </c>
      <c r="AV159" s="433" t="str">
        <f t="shared" ref="AV159" ca="1" si="99">TEXT($AV$2,"000")&amp;TEXT(AU159,"00")</f>
        <v>00355</v>
      </c>
      <c r="AW159" s="390" t="str">
        <f>IFERROR(IF(B159="","",DATEVALUE(利用者情報!$G$3&amp;利用者情報!$I$3&amp;利用者情報!$J$3&amp;利用者情報!$K$3&amp;B159&amp;"日")),"")</f>
        <v/>
      </c>
      <c r="AX159" s="434" t="str">
        <f>IF(F159="","",IF(F159=2,20,IF(F159=3,30,F159&amp;$BB$5)))</f>
        <v/>
      </c>
      <c r="AY159" s="433" t="str">
        <f>IF(AC159="","",AX159&amp;AC159)</f>
        <v/>
      </c>
      <c r="AZ159" s="433" t="str">
        <f>IFERROR(IF(AY159="","",INDEX(サービス費!E:E,MATCH(AY159,サービス費!D:D,0))),"")</f>
        <v/>
      </c>
      <c r="BA159" s="434" t="str">
        <f t="shared" ref="BA159" si="100">IF(OR(G159="その他",N159="その他",I160="その他（右欄に詳細を記載）",W159&gt;0,AND(AC159&gt;=8,AC159&lt;=24)),1,"")</f>
        <v/>
      </c>
    </row>
    <row r="160" spans="2:53" ht="19.5" customHeight="1" thickBot="1">
      <c r="B160" s="464"/>
      <c r="C160" s="465"/>
      <c r="D160" s="468"/>
      <c r="E160" s="469"/>
      <c r="F160" s="465"/>
      <c r="G160" s="483" t="s">
        <v>115</v>
      </c>
      <c r="H160" s="484"/>
      <c r="I160" s="485"/>
      <c r="J160" s="485"/>
      <c r="K160" s="485"/>
      <c r="L160" s="485"/>
      <c r="M160" s="485"/>
      <c r="N160" s="485"/>
      <c r="O160" s="485"/>
      <c r="P160" s="486"/>
      <c r="Q160" s="483" t="s">
        <v>118</v>
      </c>
      <c r="R160" s="484"/>
      <c r="S160" s="484"/>
      <c r="T160" s="484"/>
      <c r="U160" s="484"/>
      <c r="V160" s="484"/>
      <c r="W160" s="484"/>
      <c r="X160" s="484"/>
      <c r="Y160" s="484"/>
      <c r="Z160" s="487"/>
      <c r="AA160" s="487"/>
      <c r="AB160" s="487"/>
      <c r="AC160" s="487"/>
      <c r="AD160" s="487"/>
      <c r="AE160" s="487"/>
      <c r="AF160" s="487"/>
      <c r="AG160" s="487"/>
      <c r="AH160" s="487"/>
      <c r="AI160" s="487"/>
      <c r="AJ160" s="487"/>
      <c r="AK160" s="487"/>
      <c r="AL160" s="487"/>
      <c r="AM160" s="488"/>
      <c r="AN160" s="495"/>
      <c r="AO160" s="496"/>
      <c r="AP160" s="497"/>
      <c r="AQ160" s="501"/>
      <c r="AR160" s="502"/>
      <c r="AS160" s="503"/>
      <c r="AU160" s="433"/>
      <c r="AV160" s="433"/>
      <c r="AW160" s="390"/>
      <c r="AX160" s="434"/>
      <c r="AY160" s="433"/>
      <c r="AZ160" s="433"/>
      <c r="BA160" s="434"/>
    </row>
    <row r="161" spans="1:53" ht="19.5" customHeight="1">
      <c r="B161" s="462"/>
      <c r="C161" s="463"/>
      <c r="D161" s="466" t="str">
        <f>IFERROR(IF(B161="","",MID("日月火水木金土",WEEKDAY(AW161),1)),"")</f>
        <v/>
      </c>
      <c r="E161" s="467"/>
      <c r="F161" s="463"/>
      <c r="G161" s="470"/>
      <c r="H161" s="471"/>
      <c r="I161" s="471"/>
      <c r="J161" s="471"/>
      <c r="K161" s="471"/>
      <c r="L161" s="471"/>
      <c r="M161" s="472"/>
      <c r="N161" s="471"/>
      <c r="O161" s="471"/>
      <c r="P161" s="504"/>
      <c r="Q161" s="505"/>
      <c r="R161" s="506"/>
      <c r="S161" s="507"/>
      <c r="T161" s="505"/>
      <c r="U161" s="506"/>
      <c r="V161" s="507"/>
      <c r="W161" s="505"/>
      <c r="X161" s="506"/>
      <c r="Y161" s="507"/>
      <c r="Z161" s="508" t="str">
        <f>IF(OR(Q161="",T161=""),"",T161-Q161-W161)</f>
        <v/>
      </c>
      <c r="AA161" s="509"/>
      <c r="AB161" s="510"/>
      <c r="AC161" s="511" t="str">
        <f>IF(Z161="","",IF(F161=2,0.5,ROUNDUP((HOUR(Z161)*60+MINUTE(Z161))/30,0)/2))</f>
        <v/>
      </c>
      <c r="AD161" s="512"/>
      <c r="AE161" s="513"/>
      <c r="AF161" s="489" t="str">
        <f ca="1">IFERROR(IF(OR(B161="",F161="",Q161="",T161="",$BB$5="",$BC$5=""),"",INDEX(サービス費!F:F,MATCH(AY161,サービス費!D:D,0))),"")</f>
        <v/>
      </c>
      <c r="AG161" s="490"/>
      <c r="AH161" s="490"/>
      <c r="AI161" s="491"/>
      <c r="AJ161" s="489" t="str">
        <f ca="1">IFERROR(IF(OR($K$7="",AF161=""),"",IF($BC$5=1,AF161*0.1,0)),"")</f>
        <v/>
      </c>
      <c r="AK161" s="490"/>
      <c r="AL161" s="490"/>
      <c r="AM161" s="491"/>
      <c r="AN161" s="492"/>
      <c r="AO161" s="493"/>
      <c r="AP161" s="494"/>
      <c r="AQ161" s="498"/>
      <c r="AR161" s="499"/>
      <c r="AS161" s="500"/>
      <c r="AU161" s="433">
        <v>56</v>
      </c>
      <c r="AV161" s="433" t="str">
        <f t="shared" ref="AV161" ca="1" si="101">TEXT($AV$2,"000")&amp;TEXT(AU161,"00")</f>
        <v>00356</v>
      </c>
      <c r="AW161" s="390" t="str">
        <f>IFERROR(IF(B161="","",DATEVALUE(利用者情報!$G$3&amp;利用者情報!$I$3&amp;利用者情報!$J$3&amp;利用者情報!$K$3&amp;B161&amp;"日")),"")</f>
        <v/>
      </c>
      <c r="AX161" s="434" t="str">
        <f>IF(F161="","",IF(F161=2,20,IF(F161=3,30,F161&amp;$BB$5)))</f>
        <v/>
      </c>
      <c r="AY161" s="433" t="str">
        <f>IF(AC161="","",AX161&amp;AC161)</f>
        <v/>
      </c>
      <c r="AZ161" s="433" t="str">
        <f>IFERROR(IF(AY161="","",INDEX(サービス費!E:E,MATCH(AY161,サービス費!D:D,0))),"")</f>
        <v/>
      </c>
      <c r="BA161" s="434" t="str">
        <f t="shared" ref="BA161" si="102">IF(OR(G161="その他",N161="その他",I162="その他（右欄に詳細を記載）",W161&gt;0,AND(AC161&gt;=8,AC161&lt;=24)),1,"")</f>
        <v/>
      </c>
    </row>
    <row r="162" spans="1:53" ht="19.5" customHeight="1" thickBot="1">
      <c r="B162" s="464"/>
      <c r="C162" s="465"/>
      <c r="D162" s="468"/>
      <c r="E162" s="469"/>
      <c r="F162" s="465"/>
      <c r="G162" s="483" t="s">
        <v>115</v>
      </c>
      <c r="H162" s="484"/>
      <c r="I162" s="485"/>
      <c r="J162" s="485"/>
      <c r="K162" s="485"/>
      <c r="L162" s="485"/>
      <c r="M162" s="485"/>
      <c r="N162" s="485"/>
      <c r="O162" s="485"/>
      <c r="P162" s="486"/>
      <c r="Q162" s="483" t="s">
        <v>118</v>
      </c>
      <c r="R162" s="484"/>
      <c r="S162" s="484"/>
      <c r="T162" s="484"/>
      <c r="U162" s="484"/>
      <c r="V162" s="484"/>
      <c r="W162" s="484"/>
      <c r="X162" s="484"/>
      <c r="Y162" s="484"/>
      <c r="Z162" s="487"/>
      <c r="AA162" s="487"/>
      <c r="AB162" s="487"/>
      <c r="AC162" s="487"/>
      <c r="AD162" s="487"/>
      <c r="AE162" s="487"/>
      <c r="AF162" s="487"/>
      <c r="AG162" s="487"/>
      <c r="AH162" s="487"/>
      <c r="AI162" s="487"/>
      <c r="AJ162" s="487"/>
      <c r="AK162" s="487"/>
      <c r="AL162" s="487"/>
      <c r="AM162" s="488"/>
      <c r="AN162" s="495"/>
      <c r="AO162" s="496"/>
      <c r="AP162" s="497"/>
      <c r="AQ162" s="501"/>
      <c r="AR162" s="502"/>
      <c r="AS162" s="503"/>
      <c r="AU162" s="433"/>
      <c r="AV162" s="433"/>
      <c r="AW162" s="390"/>
      <c r="AX162" s="434"/>
      <c r="AY162" s="433"/>
      <c r="AZ162" s="433"/>
      <c r="BA162" s="434"/>
    </row>
    <row r="163" spans="1:53" ht="19.5" customHeight="1">
      <c r="B163" s="462"/>
      <c r="C163" s="463"/>
      <c r="D163" s="466" t="str">
        <f>IFERROR(IF(B163="","",MID("日月火水木金土",WEEKDAY(AW163),1)),"")</f>
        <v/>
      </c>
      <c r="E163" s="467"/>
      <c r="F163" s="463"/>
      <c r="G163" s="470"/>
      <c r="H163" s="471"/>
      <c r="I163" s="471"/>
      <c r="J163" s="471"/>
      <c r="K163" s="471"/>
      <c r="L163" s="471"/>
      <c r="M163" s="472"/>
      <c r="N163" s="471"/>
      <c r="O163" s="471"/>
      <c r="P163" s="504"/>
      <c r="Q163" s="505"/>
      <c r="R163" s="506"/>
      <c r="S163" s="507"/>
      <c r="T163" s="505"/>
      <c r="U163" s="506"/>
      <c r="V163" s="507"/>
      <c r="W163" s="505"/>
      <c r="X163" s="506"/>
      <c r="Y163" s="507"/>
      <c r="Z163" s="508" t="str">
        <f>IF(OR(Q163="",T163=""),"",T163-Q163-W163)</f>
        <v/>
      </c>
      <c r="AA163" s="509"/>
      <c r="AB163" s="510"/>
      <c r="AC163" s="511" t="str">
        <f>IF(Z163="","",IF(F163=2,0.5,ROUNDUP((HOUR(Z163)*60+MINUTE(Z163))/30,0)/2))</f>
        <v/>
      </c>
      <c r="AD163" s="512"/>
      <c r="AE163" s="513"/>
      <c r="AF163" s="489" t="str">
        <f ca="1">IFERROR(IF(OR(B163="",F163="",Q163="",T163="",$BB$5="",$BC$5=""),"",INDEX(サービス費!F:F,MATCH(AY163,サービス費!D:D,0))),"")</f>
        <v/>
      </c>
      <c r="AG163" s="490"/>
      <c r="AH163" s="490"/>
      <c r="AI163" s="491"/>
      <c r="AJ163" s="489" t="str">
        <f ca="1">IFERROR(IF(OR($K$7="",AF163=""),"",IF($BC$5=1,AF163*0.1,0)),"")</f>
        <v/>
      </c>
      <c r="AK163" s="490"/>
      <c r="AL163" s="490"/>
      <c r="AM163" s="491"/>
      <c r="AN163" s="492"/>
      <c r="AO163" s="493"/>
      <c r="AP163" s="494"/>
      <c r="AQ163" s="498"/>
      <c r="AR163" s="499"/>
      <c r="AS163" s="500"/>
      <c r="AU163" s="433">
        <v>57</v>
      </c>
      <c r="AV163" s="433" t="str">
        <f t="shared" ref="AV163" ca="1" si="103">TEXT($AV$2,"000")&amp;TEXT(AU163,"00")</f>
        <v>00357</v>
      </c>
      <c r="AW163" s="390" t="str">
        <f>IFERROR(IF(B163="","",DATEVALUE(利用者情報!$G$3&amp;利用者情報!$I$3&amp;利用者情報!$J$3&amp;利用者情報!$K$3&amp;B163&amp;"日")),"")</f>
        <v/>
      </c>
      <c r="AX163" s="434" t="str">
        <f>IF(F163="","",IF(F163=2,20,IF(F163=3,30,F163&amp;$BB$5)))</f>
        <v/>
      </c>
      <c r="AY163" s="433" t="str">
        <f>IF(AC163="","",AX163&amp;AC163)</f>
        <v/>
      </c>
      <c r="AZ163" s="433" t="str">
        <f>IFERROR(IF(AY163="","",INDEX(サービス費!E:E,MATCH(AY163,サービス費!D:D,0))),"")</f>
        <v/>
      </c>
      <c r="BA163" s="434" t="str">
        <f t="shared" ref="BA163" si="104">IF(OR(G163="その他",N163="その他",I164="その他（右欄に詳細を記載）",W163&gt;0,AND(AC163&gt;=8,AC163&lt;=24)),1,"")</f>
        <v/>
      </c>
    </row>
    <row r="164" spans="1:53" ht="19.5" customHeight="1" thickBot="1">
      <c r="B164" s="464"/>
      <c r="C164" s="465"/>
      <c r="D164" s="468"/>
      <c r="E164" s="469"/>
      <c r="F164" s="465"/>
      <c r="G164" s="483" t="s">
        <v>115</v>
      </c>
      <c r="H164" s="484"/>
      <c r="I164" s="485"/>
      <c r="J164" s="485"/>
      <c r="K164" s="485"/>
      <c r="L164" s="485"/>
      <c r="M164" s="485"/>
      <c r="N164" s="485"/>
      <c r="O164" s="485"/>
      <c r="P164" s="486"/>
      <c r="Q164" s="483" t="s">
        <v>118</v>
      </c>
      <c r="R164" s="484"/>
      <c r="S164" s="484"/>
      <c r="T164" s="484"/>
      <c r="U164" s="484"/>
      <c r="V164" s="484"/>
      <c r="W164" s="484"/>
      <c r="X164" s="484"/>
      <c r="Y164" s="484"/>
      <c r="Z164" s="487"/>
      <c r="AA164" s="487"/>
      <c r="AB164" s="487"/>
      <c r="AC164" s="487"/>
      <c r="AD164" s="487"/>
      <c r="AE164" s="487"/>
      <c r="AF164" s="487"/>
      <c r="AG164" s="487"/>
      <c r="AH164" s="487"/>
      <c r="AI164" s="487"/>
      <c r="AJ164" s="487"/>
      <c r="AK164" s="487"/>
      <c r="AL164" s="487"/>
      <c r="AM164" s="488"/>
      <c r="AN164" s="495"/>
      <c r="AO164" s="496"/>
      <c r="AP164" s="497"/>
      <c r="AQ164" s="501"/>
      <c r="AR164" s="502"/>
      <c r="AS164" s="503"/>
      <c r="AU164" s="433"/>
      <c r="AV164" s="433"/>
      <c r="AW164" s="390"/>
      <c r="AX164" s="434"/>
      <c r="AY164" s="433"/>
      <c r="AZ164" s="433"/>
      <c r="BA164" s="434"/>
    </row>
    <row r="165" spans="1:53" ht="19.5" customHeight="1">
      <c r="B165" s="462"/>
      <c r="C165" s="463"/>
      <c r="D165" s="466" t="str">
        <f>IFERROR(IF(B165="","",MID("日月火水木金土",WEEKDAY(AW165),1)),"")</f>
        <v/>
      </c>
      <c r="E165" s="467"/>
      <c r="F165" s="463"/>
      <c r="G165" s="470"/>
      <c r="H165" s="471"/>
      <c r="I165" s="471"/>
      <c r="J165" s="471"/>
      <c r="K165" s="471"/>
      <c r="L165" s="471"/>
      <c r="M165" s="472"/>
      <c r="N165" s="471"/>
      <c r="O165" s="471"/>
      <c r="P165" s="504"/>
      <c r="Q165" s="505"/>
      <c r="R165" s="506"/>
      <c r="S165" s="507"/>
      <c r="T165" s="505"/>
      <c r="U165" s="506"/>
      <c r="V165" s="507"/>
      <c r="W165" s="505"/>
      <c r="X165" s="506"/>
      <c r="Y165" s="507"/>
      <c r="Z165" s="508" t="str">
        <f>IF(OR(Q165="",T165=""),"",T165-Q165-W165)</f>
        <v/>
      </c>
      <c r="AA165" s="509"/>
      <c r="AB165" s="510"/>
      <c r="AC165" s="511" t="str">
        <f>IF(Z165="","",IF(F165=2,0.5,ROUNDUP((HOUR(Z165)*60+MINUTE(Z165))/30,0)/2))</f>
        <v/>
      </c>
      <c r="AD165" s="512"/>
      <c r="AE165" s="513"/>
      <c r="AF165" s="489" t="str">
        <f ca="1">IFERROR(IF(OR(B165="",F165="",Q165="",T165="",$BB$5="",$BC$5=""),"",INDEX(サービス費!F:F,MATCH(AY165,サービス費!D:D,0))),"")</f>
        <v/>
      </c>
      <c r="AG165" s="490"/>
      <c r="AH165" s="490"/>
      <c r="AI165" s="491"/>
      <c r="AJ165" s="489" t="str">
        <f ca="1">IFERROR(IF(OR($K$7="",AF165=""),"",IF($BC$5=1,AF165*0.1,0)),"")</f>
        <v/>
      </c>
      <c r="AK165" s="490"/>
      <c r="AL165" s="490"/>
      <c r="AM165" s="491"/>
      <c r="AN165" s="492"/>
      <c r="AO165" s="493"/>
      <c r="AP165" s="494"/>
      <c r="AQ165" s="498"/>
      <c r="AR165" s="499"/>
      <c r="AS165" s="500"/>
      <c r="AU165" s="433">
        <v>58</v>
      </c>
      <c r="AV165" s="433" t="str">
        <f t="shared" ref="AV165" ca="1" si="105">TEXT($AV$2,"000")&amp;TEXT(AU165,"00")</f>
        <v>00358</v>
      </c>
      <c r="AW165" s="390" t="str">
        <f>IFERROR(IF(B165="","",DATEVALUE(利用者情報!$G$3&amp;利用者情報!$I$3&amp;利用者情報!$J$3&amp;利用者情報!$K$3&amp;B165&amp;"日")),"")</f>
        <v/>
      </c>
      <c r="AX165" s="434" t="str">
        <f>IF(F165="","",IF(F165=2,20,IF(F165=3,30,F165&amp;$BB$5)))</f>
        <v/>
      </c>
      <c r="AY165" s="433" t="str">
        <f>IF(AC165="","",AX165&amp;AC165)</f>
        <v/>
      </c>
      <c r="AZ165" s="433" t="str">
        <f>IFERROR(IF(AY165="","",INDEX(サービス費!E:E,MATCH(AY165,サービス費!D:D,0))),"")</f>
        <v/>
      </c>
      <c r="BA165" s="434" t="str">
        <f t="shared" ref="BA165" si="106">IF(OR(G165="その他",N165="その他",I166="その他（右欄に詳細を記載）",W165&gt;0,AND(AC165&gt;=8,AC165&lt;=24)),1,"")</f>
        <v/>
      </c>
    </row>
    <row r="166" spans="1:53" ht="19.5" customHeight="1" thickBot="1">
      <c r="B166" s="464"/>
      <c r="C166" s="465"/>
      <c r="D166" s="468"/>
      <c r="E166" s="469"/>
      <c r="F166" s="465"/>
      <c r="G166" s="483" t="s">
        <v>115</v>
      </c>
      <c r="H166" s="484"/>
      <c r="I166" s="485"/>
      <c r="J166" s="485"/>
      <c r="K166" s="485"/>
      <c r="L166" s="485"/>
      <c r="M166" s="485"/>
      <c r="N166" s="485"/>
      <c r="O166" s="485"/>
      <c r="P166" s="486"/>
      <c r="Q166" s="483" t="s">
        <v>118</v>
      </c>
      <c r="R166" s="484"/>
      <c r="S166" s="484"/>
      <c r="T166" s="484"/>
      <c r="U166" s="484"/>
      <c r="V166" s="484"/>
      <c r="W166" s="484"/>
      <c r="X166" s="484"/>
      <c r="Y166" s="484"/>
      <c r="Z166" s="487"/>
      <c r="AA166" s="487"/>
      <c r="AB166" s="487"/>
      <c r="AC166" s="487"/>
      <c r="AD166" s="487"/>
      <c r="AE166" s="487"/>
      <c r="AF166" s="487"/>
      <c r="AG166" s="487"/>
      <c r="AH166" s="487"/>
      <c r="AI166" s="487"/>
      <c r="AJ166" s="487"/>
      <c r="AK166" s="487"/>
      <c r="AL166" s="487"/>
      <c r="AM166" s="488"/>
      <c r="AN166" s="495"/>
      <c r="AO166" s="496"/>
      <c r="AP166" s="497"/>
      <c r="AQ166" s="501"/>
      <c r="AR166" s="502"/>
      <c r="AS166" s="503"/>
      <c r="AU166" s="433"/>
      <c r="AV166" s="433"/>
      <c r="AW166" s="390"/>
      <c r="AX166" s="434"/>
      <c r="AY166" s="433"/>
      <c r="AZ166" s="433"/>
      <c r="BA166" s="434"/>
    </row>
    <row r="167" spans="1:53" ht="19.5" customHeight="1">
      <c r="B167" s="462"/>
      <c r="C167" s="463"/>
      <c r="D167" s="466" t="str">
        <f>IFERROR(IF(B167="","",MID("日月火水木金土",WEEKDAY(AW167),1)),"")</f>
        <v/>
      </c>
      <c r="E167" s="467"/>
      <c r="F167" s="463"/>
      <c r="G167" s="470"/>
      <c r="H167" s="471"/>
      <c r="I167" s="471"/>
      <c r="J167" s="471"/>
      <c r="K167" s="471"/>
      <c r="L167" s="471"/>
      <c r="M167" s="472"/>
      <c r="N167" s="471"/>
      <c r="O167" s="471"/>
      <c r="P167" s="504"/>
      <c r="Q167" s="505"/>
      <c r="R167" s="506"/>
      <c r="S167" s="507"/>
      <c r="T167" s="505"/>
      <c r="U167" s="506"/>
      <c r="V167" s="507"/>
      <c r="W167" s="505"/>
      <c r="X167" s="506"/>
      <c r="Y167" s="507"/>
      <c r="Z167" s="508" t="str">
        <f>IF(OR(Q167="",T167=""),"",T167-Q167-W167)</f>
        <v/>
      </c>
      <c r="AA167" s="509"/>
      <c r="AB167" s="510"/>
      <c r="AC167" s="511" t="str">
        <f>IF(Z167="","",IF(F167=2,0.5,ROUNDUP((HOUR(Z167)*60+MINUTE(Z167))/30,0)/2))</f>
        <v/>
      </c>
      <c r="AD167" s="512"/>
      <c r="AE167" s="513"/>
      <c r="AF167" s="489" t="str">
        <f ca="1">IFERROR(IF(OR(B167="",F167="",Q167="",T167="",$BB$5="",$BC$5=""),"",INDEX(サービス費!F:F,MATCH(AY167,サービス費!D:D,0))),"")</f>
        <v/>
      </c>
      <c r="AG167" s="490"/>
      <c r="AH167" s="490"/>
      <c r="AI167" s="491"/>
      <c r="AJ167" s="489" t="str">
        <f ca="1">IFERROR(IF(OR($K$7="",AF167=""),"",IF($BC$5=1,AF167*0.1,0)),"")</f>
        <v/>
      </c>
      <c r="AK167" s="490"/>
      <c r="AL167" s="490"/>
      <c r="AM167" s="491"/>
      <c r="AN167" s="492"/>
      <c r="AO167" s="493"/>
      <c r="AP167" s="494"/>
      <c r="AQ167" s="498"/>
      <c r="AR167" s="499"/>
      <c r="AS167" s="500"/>
      <c r="AU167" s="433">
        <v>59</v>
      </c>
      <c r="AV167" s="433" t="str">
        <f t="shared" ref="AV167" ca="1" si="107">TEXT($AV$2,"000")&amp;TEXT(AU167,"00")</f>
        <v>00359</v>
      </c>
      <c r="AW167" s="390" t="str">
        <f>IFERROR(IF(B167="","",DATEVALUE(利用者情報!$G$3&amp;利用者情報!$I$3&amp;利用者情報!$J$3&amp;利用者情報!$K$3&amp;B167&amp;"日")),"")</f>
        <v/>
      </c>
      <c r="AX167" s="434" t="str">
        <f>IF(F167="","",IF(F167=2,20,IF(F167=3,30,F167&amp;$BB$5)))</f>
        <v/>
      </c>
      <c r="AY167" s="433" t="str">
        <f>IF(AC167="","",AX167&amp;AC167)</f>
        <v/>
      </c>
      <c r="AZ167" s="433" t="str">
        <f>IFERROR(IF(AY167="","",INDEX(サービス費!E:E,MATCH(AY167,サービス費!D:D,0))),"")</f>
        <v/>
      </c>
      <c r="BA167" s="434" t="str">
        <f t="shared" ref="BA167" si="108">IF(OR(G167="その他",N167="その他",I168="その他（右欄に詳細を記載）",W167&gt;0,AND(AC167&gt;=8,AC167&lt;=24)),1,"")</f>
        <v/>
      </c>
    </row>
    <row r="168" spans="1:53" ht="19.5" customHeight="1" thickBot="1">
      <c r="B168" s="464"/>
      <c r="C168" s="465"/>
      <c r="D168" s="468"/>
      <c r="E168" s="469"/>
      <c r="F168" s="465"/>
      <c r="G168" s="483" t="s">
        <v>115</v>
      </c>
      <c r="H168" s="484"/>
      <c r="I168" s="485"/>
      <c r="J168" s="485"/>
      <c r="K168" s="485"/>
      <c r="L168" s="485"/>
      <c r="M168" s="485"/>
      <c r="N168" s="485"/>
      <c r="O168" s="485"/>
      <c r="P168" s="486"/>
      <c r="Q168" s="483" t="s">
        <v>118</v>
      </c>
      <c r="R168" s="484"/>
      <c r="S168" s="484"/>
      <c r="T168" s="484"/>
      <c r="U168" s="484"/>
      <c r="V168" s="484"/>
      <c r="W168" s="484"/>
      <c r="X168" s="484"/>
      <c r="Y168" s="484"/>
      <c r="Z168" s="487"/>
      <c r="AA168" s="487"/>
      <c r="AB168" s="487"/>
      <c r="AC168" s="487"/>
      <c r="AD168" s="487"/>
      <c r="AE168" s="487"/>
      <c r="AF168" s="487"/>
      <c r="AG168" s="487"/>
      <c r="AH168" s="487"/>
      <c r="AI168" s="487"/>
      <c r="AJ168" s="487"/>
      <c r="AK168" s="487"/>
      <c r="AL168" s="487"/>
      <c r="AM168" s="488"/>
      <c r="AN168" s="495"/>
      <c r="AO168" s="496"/>
      <c r="AP168" s="497"/>
      <c r="AQ168" s="501"/>
      <c r="AR168" s="502"/>
      <c r="AS168" s="503"/>
      <c r="AU168" s="433"/>
      <c r="AV168" s="433"/>
      <c r="AW168" s="390"/>
      <c r="AX168" s="434"/>
      <c r="AY168" s="433"/>
      <c r="AZ168" s="433"/>
      <c r="BA168" s="434"/>
    </row>
    <row r="169" spans="1:53" ht="19.5" customHeight="1">
      <c r="B169" s="462"/>
      <c r="C169" s="463"/>
      <c r="D169" s="466" t="str">
        <f>IFERROR(IF(B169="","",MID("日月火水木金土",WEEKDAY(AW169),1)),"")</f>
        <v/>
      </c>
      <c r="E169" s="467"/>
      <c r="F169" s="463"/>
      <c r="G169" s="470"/>
      <c r="H169" s="471"/>
      <c r="I169" s="471"/>
      <c r="J169" s="471"/>
      <c r="K169" s="471"/>
      <c r="L169" s="471"/>
      <c r="M169" s="472"/>
      <c r="N169" s="471"/>
      <c r="O169" s="471"/>
      <c r="P169" s="504"/>
      <c r="Q169" s="505"/>
      <c r="R169" s="506"/>
      <c r="S169" s="507"/>
      <c r="T169" s="505"/>
      <c r="U169" s="506"/>
      <c r="V169" s="507"/>
      <c r="W169" s="505"/>
      <c r="X169" s="506"/>
      <c r="Y169" s="507"/>
      <c r="Z169" s="508" t="str">
        <f>IF(OR(Q169="",T169=""),"",T169-Q169-W169)</f>
        <v/>
      </c>
      <c r="AA169" s="509"/>
      <c r="AB169" s="510"/>
      <c r="AC169" s="511" t="str">
        <f>IF(Z169="","",IF(F169=2,0.5,ROUNDUP((HOUR(Z169)*60+MINUTE(Z169))/30,0)/2))</f>
        <v/>
      </c>
      <c r="AD169" s="512"/>
      <c r="AE169" s="513"/>
      <c r="AF169" s="489" t="str">
        <f ca="1">IFERROR(IF(OR(B169="",F169="",Q169="",T169="",$BB$5="",$BC$5=""),"",INDEX(サービス費!F:F,MATCH(AY169,サービス費!D:D,0))),"")</f>
        <v/>
      </c>
      <c r="AG169" s="490"/>
      <c r="AH169" s="490"/>
      <c r="AI169" s="491"/>
      <c r="AJ169" s="489" t="str">
        <f ca="1">IFERROR(IF(OR($K$7="",AF169=""),"",IF($BC$5=1,AF169*0.1,0)),"")</f>
        <v/>
      </c>
      <c r="AK169" s="490"/>
      <c r="AL169" s="490"/>
      <c r="AM169" s="491"/>
      <c r="AN169" s="492"/>
      <c r="AO169" s="493"/>
      <c r="AP169" s="494"/>
      <c r="AQ169" s="498"/>
      <c r="AR169" s="499"/>
      <c r="AS169" s="500"/>
      <c r="AU169" s="433">
        <v>60</v>
      </c>
      <c r="AV169" s="433" t="str">
        <f t="shared" ref="AV169" ca="1" si="109">TEXT($AV$2,"000")&amp;TEXT(AU169,"00")</f>
        <v>00360</v>
      </c>
      <c r="AW169" s="390" t="str">
        <f>IFERROR(IF(B169="","",DATEVALUE(利用者情報!$G$3&amp;利用者情報!$I$3&amp;利用者情報!$J$3&amp;利用者情報!$K$3&amp;B169&amp;"日")),"")</f>
        <v/>
      </c>
      <c r="AX169" s="434" t="str">
        <f>IF(F169="","",IF(F169=2,20,IF(F169=3,30,F169&amp;$BB$5)))</f>
        <v/>
      </c>
      <c r="AY169" s="433" t="str">
        <f>IF(AC169="","",AX169&amp;AC169)</f>
        <v/>
      </c>
      <c r="AZ169" s="433" t="str">
        <f>IFERROR(IF(AY169="","",INDEX(サービス費!E:E,MATCH(AY169,サービス費!D:D,0))),"")</f>
        <v/>
      </c>
      <c r="BA169" s="434" t="str">
        <f t="shared" ref="BA169" si="110">IF(OR(G169="その他",N169="その他",I170="その他（右欄に詳細を記載）",W169&gt;0,AND(AC169&gt;=8,AC169&lt;=24)),1,"")</f>
        <v/>
      </c>
    </row>
    <row r="170" spans="1:53" ht="19.5" customHeight="1" thickBot="1">
      <c r="B170" s="464"/>
      <c r="C170" s="465"/>
      <c r="D170" s="468"/>
      <c r="E170" s="469"/>
      <c r="F170" s="465"/>
      <c r="G170" s="483" t="s">
        <v>115</v>
      </c>
      <c r="H170" s="484"/>
      <c r="I170" s="485"/>
      <c r="J170" s="485"/>
      <c r="K170" s="485"/>
      <c r="L170" s="485"/>
      <c r="M170" s="485"/>
      <c r="N170" s="485"/>
      <c r="O170" s="485"/>
      <c r="P170" s="486"/>
      <c r="Q170" s="483" t="s">
        <v>118</v>
      </c>
      <c r="R170" s="484"/>
      <c r="S170" s="484"/>
      <c r="T170" s="484"/>
      <c r="U170" s="484"/>
      <c r="V170" s="484"/>
      <c r="W170" s="484"/>
      <c r="X170" s="484"/>
      <c r="Y170" s="484"/>
      <c r="Z170" s="487"/>
      <c r="AA170" s="487"/>
      <c r="AB170" s="487"/>
      <c r="AC170" s="487"/>
      <c r="AD170" s="487"/>
      <c r="AE170" s="487"/>
      <c r="AF170" s="487"/>
      <c r="AG170" s="487"/>
      <c r="AH170" s="487"/>
      <c r="AI170" s="487"/>
      <c r="AJ170" s="487"/>
      <c r="AK170" s="487"/>
      <c r="AL170" s="487"/>
      <c r="AM170" s="488"/>
      <c r="AN170" s="495"/>
      <c r="AO170" s="496"/>
      <c r="AP170" s="497"/>
      <c r="AQ170" s="501"/>
      <c r="AR170" s="502"/>
      <c r="AS170" s="503"/>
      <c r="AU170" s="433"/>
      <c r="AV170" s="433"/>
      <c r="AW170" s="390"/>
      <c r="AX170" s="434"/>
      <c r="AY170" s="433"/>
      <c r="AZ170" s="433"/>
      <c r="BA170" s="434"/>
    </row>
    <row r="171" spans="1:53" ht="30.75" customHeight="1">
      <c r="B171" s="515" t="s">
        <v>320</v>
      </c>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7"/>
      <c r="AA171" s="521" t="s">
        <v>29</v>
      </c>
      <c r="AB171" s="521"/>
      <c r="AC171" s="521"/>
      <c r="AD171" s="521"/>
      <c r="AE171" s="522"/>
      <c r="AF171" s="523" t="s">
        <v>30</v>
      </c>
      <c r="AG171" s="521"/>
      <c r="AH171" s="521"/>
      <c r="AI171" s="522"/>
      <c r="AJ171" s="523" t="s">
        <v>31</v>
      </c>
      <c r="AK171" s="521"/>
      <c r="AL171" s="521"/>
      <c r="AM171" s="522"/>
      <c r="AN171" s="523" t="s">
        <v>32</v>
      </c>
      <c r="AO171" s="521"/>
      <c r="AP171" s="521"/>
      <c r="AQ171" s="521"/>
      <c r="AR171" s="521"/>
      <c r="AS171" s="524"/>
      <c r="AU171" s="96"/>
      <c r="AV171" s="97" t="s">
        <v>85</v>
      </c>
      <c r="AW171" s="98" t="s">
        <v>86</v>
      </c>
      <c r="AX171" s="98" t="s">
        <v>87</v>
      </c>
      <c r="AY171" s="99"/>
      <c r="AZ171" s="99"/>
      <c r="BA171" s="96"/>
    </row>
    <row r="172" spans="1:53" ht="63" customHeight="1" thickBot="1">
      <c r="B172" s="518"/>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20"/>
      <c r="AA172" s="525" t="str">
        <f ca="1">IF(AND(AV172="",AV215=""),"",IF(AV215&lt;&gt;"","－",SUM(AV43,AV86,AV129,AV172)))</f>
        <v/>
      </c>
      <c r="AB172" s="525"/>
      <c r="AC172" s="525"/>
      <c r="AD172" s="484" t="s">
        <v>123</v>
      </c>
      <c r="AE172" s="526"/>
      <c r="AF172" s="528" t="str">
        <f ca="1">IF(AND(AW172="",AW215=""),"",IF(AW215&lt;&gt;"","－",SUM(AW43,AW86,AW129,AW172)))</f>
        <v/>
      </c>
      <c r="AG172" s="527"/>
      <c r="AH172" s="527"/>
      <c r="AI172" s="101" t="s">
        <v>12</v>
      </c>
      <c r="AJ172" s="528" t="str">
        <f ca="1">IF(AND(AX172="",AX215=""),"",IF(AX215&lt;&gt;"","－",IF(SUM(AX43,AX86,AX129,AX172)&gt;=$K$7,$K$7,(SUM(AX43,AX86,AX129,AX172)))))</f>
        <v/>
      </c>
      <c r="AK172" s="527"/>
      <c r="AL172" s="527"/>
      <c r="AM172" s="102" t="s">
        <v>12</v>
      </c>
      <c r="AN172" s="528" t="str">
        <f ca="1">IFERROR(IF(AF172="－","－",AF172-AJ172),"")</f>
        <v/>
      </c>
      <c r="AO172" s="527"/>
      <c r="AP172" s="527"/>
      <c r="AQ172" s="527"/>
      <c r="AR172" s="527"/>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419" t="str">
        <f>IF($B$2="","",$B$2)</f>
        <v/>
      </c>
      <c r="C174" s="419"/>
      <c r="D174" s="419"/>
      <c r="E174" s="419"/>
      <c r="F174" s="419"/>
      <c r="G174" s="80" t="s">
        <v>65</v>
      </c>
      <c r="H174" s="419" t="str">
        <f>IF($H$2="","",$H$2)</f>
        <v/>
      </c>
      <c r="I174" s="419"/>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391" t="s">
        <v>1</v>
      </c>
      <c r="C175" s="404"/>
      <c r="D175" s="404"/>
      <c r="E175" s="404"/>
      <c r="F175" s="424" t="str">
        <f ca="1">IF($F$3="","",$F$3)</f>
        <v/>
      </c>
      <c r="G175" s="425"/>
      <c r="H175" s="425"/>
      <c r="I175" s="425"/>
      <c r="J175" s="425"/>
      <c r="K175" s="425"/>
      <c r="L175" s="425"/>
      <c r="M175" s="425"/>
      <c r="N175" s="425"/>
      <c r="O175" s="426"/>
      <c r="P175" s="415" t="s">
        <v>2</v>
      </c>
      <c r="Q175" s="392"/>
      <c r="R175" s="392"/>
      <c r="S175" s="392"/>
      <c r="T175" s="393"/>
      <c r="U175" s="397" t="str">
        <f ca="1">IF($U$3="","",$U$3)</f>
        <v/>
      </c>
      <c r="V175" s="398"/>
      <c r="W175" s="398"/>
      <c r="X175" s="398"/>
      <c r="Y175" s="398"/>
      <c r="Z175" s="398"/>
      <c r="AA175" s="398"/>
      <c r="AB175" s="514"/>
      <c r="AC175" s="415" t="s">
        <v>3</v>
      </c>
      <c r="AD175" s="393"/>
      <c r="AE175" s="416" t="str">
        <f ca="1">IF($AE$3="","",$AE$3)</f>
        <v/>
      </c>
      <c r="AF175" s="417"/>
      <c r="AG175" s="86"/>
      <c r="AH175" s="409" t="s">
        <v>4</v>
      </c>
      <c r="AI175" s="410"/>
      <c r="AJ175" s="410"/>
      <c r="AK175" s="410"/>
      <c r="AL175" s="410"/>
      <c r="AM175" s="410"/>
      <c r="AN175" s="410"/>
      <c r="AO175" s="410"/>
      <c r="AP175" s="410"/>
      <c r="AQ175" s="410"/>
      <c r="AR175" s="410"/>
      <c r="AS175" s="411"/>
      <c r="AU175" s="96"/>
      <c r="AV175" s="107"/>
      <c r="AW175" s="99"/>
      <c r="AX175" s="96"/>
      <c r="AY175" s="96"/>
      <c r="AZ175" s="96"/>
      <c r="BA175" s="96"/>
    </row>
    <row r="176" spans="1:53" ht="18" customHeight="1">
      <c r="A176" s="85"/>
      <c r="B176" s="406"/>
      <c r="C176" s="407"/>
      <c r="D176" s="407"/>
      <c r="E176" s="407"/>
      <c r="F176" s="427"/>
      <c r="G176" s="428"/>
      <c r="H176" s="428"/>
      <c r="I176" s="428"/>
      <c r="J176" s="428"/>
      <c r="K176" s="428"/>
      <c r="L176" s="428"/>
      <c r="M176" s="428"/>
      <c r="N176" s="428"/>
      <c r="O176" s="429"/>
      <c r="P176" s="394" t="s">
        <v>5</v>
      </c>
      <c r="Q176" s="395"/>
      <c r="R176" s="395"/>
      <c r="S176" s="395"/>
      <c r="T176" s="396"/>
      <c r="U176" s="399" t="str">
        <f ca="1">IF($U$4="","",$U$4)</f>
        <v/>
      </c>
      <c r="V176" s="400"/>
      <c r="W176" s="400"/>
      <c r="X176" s="400"/>
      <c r="Y176" s="400"/>
      <c r="Z176" s="400"/>
      <c r="AA176" s="400"/>
      <c r="AB176" s="420"/>
      <c r="AC176" s="394"/>
      <c r="AD176" s="396"/>
      <c r="AE176" s="418"/>
      <c r="AF176" s="419"/>
      <c r="AG176" s="89" t="s">
        <v>6</v>
      </c>
      <c r="AH176" s="421" t="str">
        <f>IF($AH$4="","",$AH$4)</f>
        <v/>
      </c>
      <c r="AI176" s="422"/>
      <c r="AJ176" s="422"/>
      <c r="AK176" s="422"/>
      <c r="AL176" s="422"/>
      <c r="AM176" s="422"/>
      <c r="AN176" s="422"/>
      <c r="AO176" s="422"/>
      <c r="AP176" s="422"/>
      <c r="AQ176" s="422"/>
      <c r="AR176" s="422"/>
      <c r="AS176" s="423"/>
      <c r="AU176" s="96"/>
      <c r="AV176" s="107"/>
      <c r="AW176" s="99"/>
      <c r="AX176" s="96"/>
      <c r="AY176" s="96"/>
      <c r="AZ176" s="96"/>
      <c r="BA176" s="96"/>
    </row>
    <row r="177" spans="1:53" ht="18" customHeight="1">
      <c r="A177" s="85"/>
      <c r="B177" s="391" t="s">
        <v>7</v>
      </c>
      <c r="C177" s="392"/>
      <c r="D177" s="392"/>
      <c r="E177" s="393"/>
      <c r="F177" s="397" t="str">
        <f ca="1">IF($F$5="","",$F$5)</f>
        <v/>
      </c>
      <c r="G177" s="398"/>
      <c r="H177" s="398"/>
      <c r="I177" s="92"/>
      <c r="J177" s="92"/>
      <c r="K177" s="92"/>
      <c r="L177" s="401" t="str">
        <f ca="1">$L$5</f>
        <v>□身介有</v>
      </c>
      <c r="M177" s="402"/>
      <c r="N177" s="402"/>
      <c r="O177" s="402"/>
      <c r="P177" s="402"/>
      <c r="Q177" s="402" t="str">
        <f ca="1">$Q$5</f>
        <v>□施設等利用型</v>
      </c>
      <c r="R177" s="402"/>
      <c r="S177" s="402"/>
      <c r="T177" s="402"/>
      <c r="U177" s="402"/>
      <c r="V177" s="402"/>
      <c r="W177" s="403"/>
      <c r="X177" s="391" t="s">
        <v>8</v>
      </c>
      <c r="Y177" s="404"/>
      <c r="Z177" s="404"/>
      <c r="AA177" s="405"/>
      <c r="AB177" s="398" t="str">
        <f ca="1">IF($AB$5="","",$AB$5)</f>
        <v/>
      </c>
      <c r="AC177" s="398"/>
      <c r="AD177" s="398"/>
      <c r="AE177" s="92"/>
      <c r="AF177" s="92"/>
      <c r="AG177" s="92"/>
      <c r="AH177" s="409" t="s">
        <v>9</v>
      </c>
      <c r="AI177" s="410"/>
      <c r="AJ177" s="410"/>
      <c r="AK177" s="410"/>
      <c r="AL177" s="410"/>
      <c r="AM177" s="410"/>
      <c r="AN177" s="410"/>
      <c r="AO177" s="410"/>
      <c r="AP177" s="410"/>
      <c r="AQ177" s="410"/>
      <c r="AR177" s="410"/>
      <c r="AS177" s="411"/>
      <c r="AU177" s="96"/>
      <c r="AV177" s="107"/>
      <c r="AW177" s="99"/>
      <c r="AX177" s="96"/>
      <c r="AY177" s="96"/>
      <c r="AZ177" s="96"/>
      <c r="BA177" s="96"/>
    </row>
    <row r="178" spans="1:53" ht="18" customHeight="1">
      <c r="A178" s="85"/>
      <c r="B178" s="394"/>
      <c r="C178" s="395"/>
      <c r="D178" s="395"/>
      <c r="E178" s="396"/>
      <c r="F178" s="399"/>
      <c r="G178" s="400"/>
      <c r="H178" s="400"/>
      <c r="I178" s="395" t="s">
        <v>10</v>
      </c>
      <c r="J178" s="395"/>
      <c r="K178" s="396"/>
      <c r="L178" s="452" t="str">
        <f ca="1">$L$6</f>
        <v>□身介無</v>
      </c>
      <c r="M178" s="453"/>
      <c r="N178" s="453"/>
      <c r="O178" s="453"/>
      <c r="P178" s="453"/>
      <c r="Q178" s="453" t="str">
        <f ca="1">$Q$6</f>
        <v>□大学修学支援型</v>
      </c>
      <c r="R178" s="453"/>
      <c r="S178" s="453"/>
      <c r="T178" s="453"/>
      <c r="U178" s="453"/>
      <c r="V178" s="453"/>
      <c r="W178" s="454"/>
      <c r="X178" s="406"/>
      <c r="Y178" s="407"/>
      <c r="Z178" s="407"/>
      <c r="AA178" s="408"/>
      <c r="AB178" s="400"/>
      <c r="AC178" s="400"/>
      <c r="AD178" s="400"/>
      <c r="AE178" s="395" t="s">
        <v>10</v>
      </c>
      <c r="AF178" s="395"/>
      <c r="AG178" s="396"/>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58" t="s">
        <v>11</v>
      </c>
      <c r="C179" s="459"/>
      <c r="D179" s="459"/>
      <c r="E179" s="459"/>
      <c r="F179" s="459"/>
      <c r="G179" s="459"/>
      <c r="H179" s="459"/>
      <c r="I179" s="459"/>
      <c r="J179" s="459"/>
      <c r="K179" s="460" t="str">
        <f ca="1">IF($K$7="","",$K$7)</f>
        <v/>
      </c>
      <c r="L179" s="460"/>
      <c r="M179" s="460"/>
      <c r="N179" s="460"/>
      <c r="O179" s="460"/>
      <c r="P179" s="460"/>
      <c r="Q179" s="94" t="s">
        <v>12</v>
      </c>
      <c r="R179" s="409" t="str">
        <f ca="1">$R$7</f>
        <v>□課税世帯</v>
      </c>
      <c r="S179" s="410"/>
      <c r="T179" s="410"/>
      <c r="U179" s="410"/>
      <c r="V179" s="410"/>
      <c r="W179" s="410" t="str">
        <f ca="1">$W$7</f>
        <v>□非課税世帯</v>
      </c>
      <c r="X179" s="410"/>
      <c r="Y179" s="410"/>
      <c r="Z179" s="410"/>
      <c r="AA179" s="410"/>
      <c r="AB179" s="410" t="str">
        <f ca="1">$AB$7</f>
        <v>□生活保護世帯</v>
      </c>
      <c r="AC179" s="410"/>
      <c r="AD179" s="410"/>
      <c r="AE179" s="410"/>
      <c r="AF179" s="410"/>
      <c r="AG179" s="411"/>
      <c r="AH179" s="406"/>
      <c r="AI179" s="407"/>
      <c r="AJ179" s="407"/>
      <c r="AK179" s="407"/>
      <c r="AL179" s="407"/>
      <c r="AM179" s="407"/>
      <c r="AN179" s="407"/>
      <c r="AO179" s="407"/>
      <c r="AP179" s="407"/>
      <c r="AQ179" s="407"/>
      <c r="AR179" s="407"/>
      <c r="AS179" s="408"/>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35" t="s">
        <v>13</v>
      </c>
      <c r="C181" s="436"/>
      <c r="D181" s="441" t="s">
        <v>14</v>
      </c>
      <c r="E181" s="436"/>
      <c r="F181" s="444" t="s">
        <v>15</v>
      </c>
      <c r="G181" s="441" t="s">
        <v>16</v>
      </c>
      <c r="H181" s="447"/>
      <c r="I181" s="447"/>
      <c r="J181" s="447"/>
      <c r="K181" s="447"/>
      <c r="L181" s="447"/>
      <c r="M181" s="447"/>
      <c r="N181" s="447"/>
      <c r="O181" s="447"/>
      <c r="P181" s="436"/>
      <c r="Q181" s="441" t="s">
        <v>17</v>
      </c>
      <c r="R181" s="447"/>
      <c r="S181" s="447"/>
      <c r="T181" s="447"/>
      <c r="U181" s="447"/>
      <c r="V181" s="447"/>
      <c r="W181" s="447"/>
      <c r="X181" s="447"/>
      <c r="Y181" s="447"/>
      <c r="Z181" s="447"/>
      <c r="AA181" s="447"/>
      <c r="AB181" s="436"/>
      <c r="AC181" s="477" t="s">
        <v>18</v>
      </c>
      <c r="AD181" s="478"/>
      <c r="AE181" s="479"/>
      <c r="AF181" s="477" t="s">
        <v>19</v>
      </c>
      <c r="AG181" s="478"/>
      <c r="AH181" s="478"/>
      <c r="AI181" s="479"/>
      <c r="AJ181" s="477" t="s">
        <v>20</v>
      </c>
      <c r="AK181" s="478"/>
      <c r="AL181" s="478"/>
      <c r="AM181" s="479"/>
      <c r="AN181" s="477" t="s">
        <v>33</v>
      </c>
      <c r="AO181" s="478"/>
      <c r="AP181" s="479"/>
      <c r="AQ181" s="477" t="s">
        <v>34</v>
      </c>
      <c r="AR181" s="478"/>
      <c r="AS181" s="529"/>
      <c r="AU181" s="96"/>
      <c r="AV181" s="107"/>
      <c r="AW181" s="99"/>
      <c r="AX181" s="96"/>
      <c r="AY181" s="96"/>
      <c r="AZ181" s="96"/>
      <c r="BA181" s="96"/>
    </row>
    <row r="182" spans="1:53" ht="18" customHeight="1">
      <c r="A182" s="85"/>
      <c r="B182" s="437"/>
      <c r="C182" s="438"/>
      <c r="D182" s="442"/>
      <c r="E182" s="438"/>
      <c r="F182" s="445"/>
      <c r="G182" s="442"/>
      <c r="H182" s="448"/>
      <c r="I182" s="448"/>
      <c r="J182" s="448"/>
      <c r="K182" s="448"/>
      <c r="L182" s="448"/>
      <c r="M182" s="448"/>
      <c r="N182" s="448"/>
      <c r="O182" s="448"/>
      <c r="P182" s="438"/>
      <c r="Q182" s="415" t="s">
        <v>21</v>
      </c>
      <c r="R182" s="392"/>
      <c r="S182" s="393"/>
      <c r="T182" s="415" t="s">
        <v>22</v>
      </c>
      <c r="U182" s="392"/>
      <c r="V182" s="393"/>
      <c r="W182" s="415" t="s">
        <v>72</v>
      </c>
      <c r="X182" s="392"/>
      <c r="Y182" s="393"/>
      <c r="Z182" s="415" t="s">
        <v>23</v>
      </c>
      <c r="AA182" s="392"/>
      <c r="AB182" s="393"/>
      <c r="AC182" s="455"/>
      <c r="AD182" s="456"/>
      <c r="AE182" s="457"/>
      <c r="AF182" s="455"/>
      <c r="AG182" s="456"/>
      <c r="AH182" s="456"/>
      <c r="AI182" s="457"/>
      <c r="AJ182" s="455"/>
      <c r="AK182" s="456"/>
      <c r="AL182" s="456"/>
      <c r="AM182" s="457"/>
      <c r="AN182" s="455"/>
      <c r="AO182" s="456"/>
      <c r="AP182" s="457"/>
      <c r="AQ182" s="455"/>
      <c r="AR182" s="456"/>
      <c r="AS182" s="530"/>
      <c r="AU182" s="96"/>
      <c r="AV182" s="107"/>
      <c r="AW182" s="99"/>
      <c r="AX182" s="96"/>
      <c r="AY182" s="96"/>
      <c r="AZ182" s="96"/>
      <c r="BA182" s="96"/>
    </row>
    <row r="183" spans="1:53" ht="18" customHeight="1" thickBot="1">
      <c r="A183" s="85"/>
      <c r="B183" s="439"/>
      <c r="C183" s="440"/>
      <c r="D183" s="443"/>
      <c r="E183" s="440"/>
      <c r="F183" s="446"/>
      <c r="G183" s="473" t="s">
        <v>24</v>
      </c>
      <c r="H183" s="474"/>
      <c r="I183" s="474"/>
      <c r="J183" s="474" t="s">
        <v>25</v>
      </c>
      <c r="K183" s="474"/>
      <c r="L183" s="474"/>
      <c r="M183" s="474"/>
      <c r="N183" s="474" t="s">
        <v>26</v>
      </c>
      <c r="O183" s="474"/>
      <c r="P183" s="475"/>
      <c r="Q183" s="443" t="s">
        <v>73</v>
      </c>
      <c r="R183" s="476"/>
      <c r="S183" s="440"/>
      <c r="T183" s="443" t="s">
        <v>27</v>
      </c>
      <c r="U183" s="476"/>
      <c r="V183" s="440"/>
      <c r="W183" s="443" t="s">
        <v>28</v>
      </c>
      <c r="X183" s="476"/>
      <c r="Y183" s="440"/>
      <c r="Z183" s="443" t="s">
        <v>28</v>
      </c>
      <c r="AA183" s="476"/>
      <c r="AB183" s="440"/>
      <c r="AC183" s="480"/>
      <c r="AD183" s="481"/>
      <c r="AE183" s="482"/>
      <c r="AF183" s="480"/>
      <c r="AG183" s="481"/>
      <c r="AH183" s="481"/>
      <c r="AI183" s="482"/>
      <c r="AJ183" s="480"/>
      <c r="AK183" s="481"/>
      <c r="AL183" s="481"/>
      <c r="AM183" s="482"/>
      <c r="AN183" s="480"/>
      <c r="AO183" s="481"/>
      <c r="AP183" s="482"/>
      <c r="AQ183" s="480"/>
      <c r="AR183" s="481"/>
      <c r="AS183" s="531"/>
      <c r="AU183" s="126" t="s">
        <v>99</v>
      </c>
      <c r="AV183" s="126" t="s">
        <v>106</v>
      </c>
      <c r="AW183" s="125" t="s">
        <v>105</v>
      </c>
      <c r="AX183" s="126" t="s">
        <v>101</v>
      </c>
      <c r="AY183" s="126" t="s">
        <v>103</v>
      </c>
      <c r="AZ183" s="126" t="s">
        <v>271</v>
      </c>
      <c r="BA183" s="126" t="s">
        <v>275</v>
      </c>
    </row>
    <row r="184" spans="1:53" ht="19.5" customHeight="1">
      <c r="B184" s="462"/>
      <c r="C184" s="463"/>
      <c r="D184" s="466" t="str">
        <f>IFERROR(IF(B184="","",MID("日月火水木金土",WEEKDAY(AW184),1)),"")</f>
        <v/>
      </c>
      <c r="E184" s="467"/>
      <c r="F184" s="463"/>
      <c r="G184" s="470"/>
      <c r="H184" s="471"/>
      <c r="I184" s="471"/>
      <c r="J184" s="471"/>
      <c r="K184" s="471"/>
      <c r="L184" s="471"/>
      <c r="M184" s="472"/>
      <c r="N184" s="471"/>
      <c r="O184" s="471"/>
      <c r="P184" s="504"/>
      <c r="Q184" s="505"/>
      <c r="R184" s="506"/>
      <c r="S184" s="507"/>
      <c r="T184" s="505"/>
      <c r="U184" s="506"/>
      <c r="V184" s="507"/>
      <c r="W184" s="505"/>
      <c r="X184" s="506"/>
      <c r="Y184" s="507"/>
      <c r="Z184" s="508" t="str">
        <f>IF(OR(Q184="",T184=""),"",T184-Q184-W184)</f>
        <v/>
      </c>
      <c r="AA184" s="509"/>
      <c r="AB184" s="510"/>
      <c r="AC184" s="511" t="str">
        <f>IF(Z184="","",IF(F184=2,0.5,ROUNDUP((HOUR(Z184)*60+MINUTE(Z184))/30,0)/2))</f>
        <v/>
      </c>
      <c r="AD184" s="512"/>
      <c r="AE184" s="513"/>
      <c r="AF184" s="489" t="str">
        <f ca="1">IFERROR(IF(OR(B184="",F184="",Q184="",T184="",$BB$5="",$BC$5=""),"",INDEX(サービス費!F:F,MATCH(AY184,サービス費!D:D,0))),"")</f>
        <v/>
      </c>
      <c r="AG184" s="490"/>
      <c r="AH184" s="490"/>
      <c r="AI184" s="491"/>
      <c r="AJ184" s="489" t="str">
        <f ca="1">IFERROR(IF(OR($K$7="",AF184=""),"",IF($BC$5=1,AF184*0.1,0)),"")</f>
        <v/>
      </c>
      <c r="AK184" s="490"/>
      <c r="AL184" s="490"/>
      <c r="AM184" s="491"/>
      <c r="AN184" s="492"/>
      <c r="AO184" s="493"/>
      <c r="AP184" s="494"/>
      <c r="AQ184" s="498"/>
      <c r="AR184" s="499"/>
      <c r="AS184" s="500"/>
      <c r="AU184" s="433">
        <v>61</v>
      </c>
      <c r="AV184" s="433" t="str">
        <f ca="1">TEXT($AV$2,"000")&amp;TEXT(AU184,"00")</f>
        <v>00361</v>
      </c>
      <c r="AW184" s="390" t="str">
        <f>IFERROR(IF(B184="","",DATEVALUE(利用者情報!$G$3&amp;利用者情報!$I$3&amp;利用者情報!$J$3&amp;利用者情報!$K$3&amp;B184&amp;"日")),"")</f>
        <v/>
      </c>
      <c r="AX184" s="434" t="str">
        <f>IF(F184="","",IF(F184=2,20,IF(F184=3,30,F184&amp;$BB$5)))</f>
        <v/>
      </c>
      <c r="AY184" s="433" t="str">
        <f>IF(AC184="","",AX184&amp;AC184)</f>
        <v/>
      </c>
      <c r="AZ184" s="433" t="str">
        <f>IFERROR(IF(AY184="","",INDEX(サービス費!E:E,MATCH(AY184,サービス費!D:D,0))),"")</f>
        <v/>
      </c>
      <c r="BA184" s="434" t="str">
        <f>IF(OR(G184="その他",N184="その他",I185="その他（右欄に詳細を記載）",W184&gt;0,AND(AC184&gt;=8,AC184&lt;=24)),1,"")</f>
        <v/>
      </c>
    </row>
    <row r="185" spans="1:53" ht="19.5" customHeight="1" thickBot="1">
      <c r="B185" s="464"/>
      <c r="C185" s="465"/>
      <c r="D185" s="468"/>
      <c r="E185" s="469"/>
      <c r="F185" s="465"/>
      <c r="G185" s="483" t="s">
        <v>115</v>
      </c>
      <c r="H185" s="484"/>
      <c r="I185" s="485"/>
      <c r="J185" s="485"/>
      <c r="K185" s="485"/>
      <c r="L185" s="485"/>
      <c r="M185" s="485"/>
      <c r="N185" s="485"/>
      <c r="O185" s="485"/>
      <c r="P185" s="486"/>
      <c r="Q185" s="483" t="s">
        <v>118</v>
      </c>
      <c r="R185" s="484"/>
      <c r="S185" s="484"/>
      <c r="T185" s="484"/>
      <c r="U185" s="484"/>
      <c r="V185" s="484"/>
      <c r="W185" s="484"/>
      <c r="X185" s="484"/>
      <c r="Y185" s="484"/>
      <c r="Z185" s="487"/>
      <c r="AA185" s="487"/>
      <c r="AB185" s="487"/>
      <c r="AC185" s="487"/>
      <c r="AD185" s="487"/>
      <c r="AE185" s="487"/>
      <c r="AF185" s="487"/>
      <c r="AG185" s="487"/>
      <c r="AH185" s="487"/>
      <c r="AI185" s="487"/>
      <c r="AJ185" s="487"/>
      <c r="AK185" s="487"/>
      <c r="AL185" s="487"/>
      <c r="AM185" s="488"/>
      <c r="AN185" s="495"/>
      <c r="AO185" s="496"/>
      <c r="AP185" s="497"/>
      <c r="AQ185" s="501"/>
      <c r="AR185" s="502"/>
      <c r="AS185" s="503"/>
      <c r="AU185" s="433"/>
      <c r="AV185" s="433"/>
      <c r="AW185" s="390"/>
      <c r="AX185" s="434"/>
      <c r="AY185" s="433"/>
      <c r="AZ185" s="433"/>
      <c r="BA185" s="434"/>
    </row>
    <row r="186" spans="1:53" ht="19.5" customHeight="1">
      <c r="B186" s="462"/>
      <c r="C186" s="463"/>
      <c r="D186" s="466" t="str">
        <f>IFERROR(IF(B186="","",MID("日月火水木金土",WEEKDAY(AW186),1)),"")</f>
        <v/>
      </c>
      <c r="E186" s="467"/>
      <c r="F186" s="463"/>
      <c r="G186" s="470"/>
      <c r="H186" s="471"/>
      <c r="I186" s="471"/>
      <c r="J186" s="471"/>
      <c r="K186" s="471"/>
      <c r="L186" s="471"/>
      <c r="M186" s="472"/>
      <c r="N186" s="471"/>
      <c r="O186" s="471"/>
      <c r="P186" s="504"/>
      <c r="Q186" s="505"/>
      <c r="R186" s="506"/>
      <c r="S186" s="507"/>
      <c r="T186" s="505"/>
      <c r="U186" s="506"/>
      <c r="V186" s="507"/>
      <c r="W186" s="505"/>
      <c r="X186" s="506"/>
      <c r="Y186" s="507"/>
      <c r="Z186" s="508" t="str">
        <f>IF(OR(Q186="",T186=""),"",T186-Q186-W186)</f>
        <v/>
      </c>
      <c r="AA186" s="509"/>
      <c r="AB186" s="510"/>
      <c r="AC186" s="511" t="str">
        <f>IF(Z186="","",IF(F186=2,0.5,ROUNDUP((HOUR(Z186)*60+MINUTE(Z186))/30,0)/2))</f>
        <v/>
      </c>
      <c r="AD186" s="512"/>
      <c r="AE186" s="513"/>
      <c r="AF186" s="489" t="str">
        <f ca="1">IFERROR(IF(OR(B186="",F186="",Q186="",T186="",$BB$5="",$BC$5=""),"",INDEX(サービス費!F:F,MATCH(AY186,サービス費!D:D,0))),"")</f>
        <v/>
      </c>
      <c r="AG186" s="490"/>
      <c r="AH186" s="490"/>
      <c r="AI186" s="491"/>
      <c r="AJ186" s="489" t="str">
        <f ca="1">IFERROR(IF(OR($K$7="",AF186=""),"",IF($BC$5=1,AF186*0.1,0)),"")</f>
        <v/>
      </c>
      <c r="AK186" s="490"/>
      <c r="AL186" s="490"/>
      <c r="AM186" s="491"/>
      <c r="AN186" s="492"/>
      <c r="AO186" s="493"/>
      <c r="AP186" s="494"/>
      <c r="AQ186" s="498"/>
      <c r="AR186" s="499"/>
      <c r="AS186" s="500"/>
      <c r="AU186" s="433">
        <v>62</v>
      </c>
      <c r="AV186" s="433" t="str">
        <f t="shared" ref="AV186" ca="1" si="111">TEXT($AV$2,"000")&amp;TEXT(AU186,"00")</f>
        <v>00362</v>
      </c>
      <c r="AW186" s="390" t="str">
        <f>IFERROR(IF(B186="","",DATEVALUE(利用者情報!$G$3&amp;利用者情報!$I$3&amp;利用者情報!$J$3&amp;利用者情報!$K$3&amp;B186&amp;"日")),"")</f>
        <v/>
      </c>
      <c r="AX186" s="434" t="str">
        <f>IF(F186="","",IF(F186=2,20,IF(F186=3,30,F186&amp;$BB$5)))</f>
        <v/>
      </c>
      <c r="AY186" s="433" t="str">
        <f>IF(AC186="","",AX186&amp;AC186)</f>
        <v/>
      </c>
      <c r="AZ186" s="433" t="str">
        <f>IFERROR(IF(AY186="","",INDEX(サービス費!E:E,MATCH(AY186,サービス費!D:D,0))),"")</f>
        <v/>
      </c>
      <c r="BA186" s="434" t="str">
        <f t="shared" ref="BA186" si="112">IF(OR(G186="その他",N186="その他",I187="その他（右欄に詳細を記載）",W186&gt;0,AND(AC186&gt;=8,AC186&lt;=24)),1,"")</f>
        <v/>
      </c>
    </row>
    <row r="187" spans="1:53" ht="19.5" customHeight="1" thickBot="1">
      <c r="B187" s="464"/>
      <c r="C187" s="465"/>
      <c r="D187" s="468"/>
      <c r="E187" s="469"/>
      <c r="F187" s="465"/>
      <c r="G187" s="483" t="s">
        <v>115</v>
      </c>
      <c r="H187" s="484"/>
      <c r="I187" s="485"/>
      <c r="J187" s="485"/>
      <c r="K187" s="485"/>
      <c r="L187" s="485"/>
      <c r="M187" s="485"/>
      <c r="N187" s="485"/>
      <c r="O187" s="485"/>
      <c r="P187" s="486"/>
      <c r="Q187" s="483" t="s">
        <v>118</v>
      </c>
      <c r="R187" s="484"/>
      <c r="S187" s="484"/>
      <c r="T187" s="484"/>
      <c r="U187" s="484"/>
      <c r="V187" s="484"/>
      <c r="W187" s="484"/>
      <c r="X187" s="484"/>
      <c r="Y187" s="484"/>
      <c r="Z187" s="487"/>
      <c r="AA187" s="487"/>
      <c r="AB187" s="487"/>
      <c r="AC187" s="487"/>
      <c r="AD187" s="487"/>
      <c r="AE187" s="487"/>
      <c r="AF187" s="487"/>
      <c r="AG187" s="487"/>
      <c r="AH187" s="487"/>
      <c r="AI187" s="487"/>
      <c r="AJ187" s="487"/>
      <c r="AK187" s="487"/>
      <c r="AL187" s="487"/>
      <c r="AM187" s="488"/>
      <c r="AN187" s="495"/>
      <c r="AO187" s="496"/>
      <c r="AP187" s="497"/>
      <c r="AQ187" s="501"/>
      <c r="AR187" s="502"/>
      <c r="AS187" s="503"/>
      <c r="AU187" s="433"/>
      <c r="AV187" s="433"/>
      <c r="AW187" s="390"/>
      <c r="AX187" s="434"/>
      <c r="AY187" s="433"/>
      <c r="AZ187" s="433"/>
      <c r="BA187" s="434"/>
    </row>
    <row r="188" spans="1:53" ht="19.5" customHeight="1">
      <c r="B188" s="462"/>
      <c r="C188" s="463"/>
      <c r="D188" s="466" t="str">
        <f>IFERROR(IF(B188="","",MID("日月火水木金土",WEEKDAY(AW188),1)),"")</f>
        <v/>
      </c>
      <c r="E188" s="467"/>
      <c r="F188" s="463"/>
      <c r="G188" s="470"/>
      <c r="H188" s="471"/>
      <c r="I188" s="471"/>
      <c r="J188" s="471"/>
      <c r="K188" s="471"/>
      <c r="L188" s="471"/>
      <c r="M188" s="472"/>
      <c r="N188" s="471"/>
      <c r="O188" s="471"/>
      <c r="P188" s="504"/>
      <c r="Q188" s="505"/>
      <c r="R188" s="506"/>
      <c r="S188" s="507"/>
      <c r="T188" s="505"/>
      <c r="U188" s="506"/>
      <c r="V188" s="507"/>
      <c r="W188" s="505"/>
      <c r="X188" s="506"/>
      <c r="Y188" s="507"/>
      <c r="Z188" s="508" t="str">
        <f>IF(OR(Q188="",T188=""),"",T188-Q188-W188)</f>
        <v/>
      </c>
      <c r="AA188" s="509"/>
      <c r="AB188" s="510"/>
      <c r="AC188" s="511" t="str">
        <f>IF(Z188="","",IF(F188=2,0.5,ROUNDUP((HOUR(Z188)*60+MINUTE(Z188))/30,0)/2))</f>
        <v/>
      </c>
      <c r="AD188" s="512"/>
      <c r="AE188" s="513"/>
      <c r="AF188" s="489" t="str">
        <f ca="1">IFERROR(IF(OR(B188="",F188="",Q188="",T188="",$BB$5="",$BC$5=""),"",INDEX(サービス費!F:F,MATCH(AY188,サービス費!D:D,0))),"")</f>
        <v/>
      </c>
      <c r="AG188" s="490"/>
      <c r="AH188" s="490"/>
      <c r="AI188" s="491"/>
      <c r="AJ188" s="489" t="str">
        <f ca="1">IFERROR(IF(OR($K$7="",AF188=""),"",IF($BC$5=1,AF188*0.1,0)),"")</f>
        <v/>
      </c>
      <c r="AK188" s="490"/>
      <c r="AL188" s="490"/>
      <c r="AM188" s="491"/>
      <c r="AN188" s="492"/>
      <c r="AO188" s="493"/>
      <c r="AP188" s="494"/>
      <c r="AQ188" s="498"/>
      <c r="AR188" s="499"/>
      <c r="AS188" s="500"/>
      <c r="AU188" s="433">
        <v>63</v>
      </c>
      <c r="AV188" s="433" t="str">
        <f t="shared" ref="AV188" ca="1" si="113">TEXT($AV$2,"000")&amp;TEXT(AU188,"00")</f>
        <v>00363</v>
      </c>
      <c r="AW188" s="390" t="str">
        <f>IFERROR(IF(B188="","",DATEVALUE(利用者情報!$G$3&amp;利用者情報!$I$3&amp;利用者情報!$J$3&amp;利用者情報!$K$3&amp;B188&amp;"日")),"")</f>
        <v/>
      </c>
      <c r="AX188" s="434" t="str">
        <f>IF(F188="","",IF(F188=2,20,IF(F188=3,30,F188&amp;$BB$5)))</f>
        <v/>
      </c>
      <c r="AY188" s="433" t="str">
        <f>IF(AC188="","",AX188&amp;AC188)</f>
        <v/>
      </c>
      <c r="AZ188" s="433" t="str">
        <f>IFERROR(IF(AY188="","",INDEX(サービス費!E:E,MATCH(AY188,サービス費!D:D,0))),"")</f>
        <v/>
      </c>
      <c r="BA188" s="434" t="str">
        <f t="shared" ref="BA188" si="114">IF(OR(G188="その他",N188="その他",I189="その他（右欄に詳細を記載）",W188&gt;0,AND(AC188&gt;=8,AC188&lt;=24)),1,"")</f>
        <v/>
      </c>
    </row>
    <row r="189" spans="1:53" ht="19.5" customHeight="1" thickBot="1">
      <c r="B189" s="464"/>
      <c r="C189" s="465"/>
      <c r="D189" s="468"/>
      <c r="E189" s="469"/>
      <c r="F189" s="465"/>
      <c r="G189" s="483" t="s">
        <v>115</v>
      </c>
      <c r="H189" s="484"/>
      <c r="I189" s="485"/>
      <c r="J189" s="485"/>
      <c r="K189" s="485"/>
      <c r="L189" s="485"/>
      <c r="M189" s="485"/>
      <c r="N189" s="485"/>
      <c r="O189" s="485"/>
      <c r="P189" s="486"/>
      <c r="Q189" s="483" t="s">
        <v>118</v>
      </c>
      <c r="R189" s="484"/>
      <c r="S189" s="484"/>
      <c r="T189" s="484"/>
      <c r="U189" s="484"/>
      <c r="V189" s="484"/>
      <c r="W189" s="484"/>
      <c r="X189" s="484"/>
      <c r="Y189" s="484"/>
      <c r="Z189" s="487"/>
      <c r="AA189" s="487"/>
      <c r="AB189" s="487"/>
      <c r="AC189" s="487"/>
      <c r="AD189" s="487"/>
      <c r="AE189" s="487"/>
      <c r="AF189" s="487"/>
      <c r="AG189" s="487"/>
      <c r="AH189" s="487"/>
      <c r="AI189" s="487"/>
      <c r="AJ189" s="487"/>
      <c r="AK189" s="487"/>
      <c r="AL189" s="487"/>
      <c r="AM189" s="488"/>
      <c r="AN189" s="495"/>
      <c r="AO189" s="496"/>
      <c r="AP189" s="497"/>
      <c r="AQ189" s="501"/>
      <c r="AR189" s="502"/>
      <c r="AS189" s="503"/>
      <c r="AU189" s="433"/>
      <c r="AV189" s="433"/>
      <c r="AW189" s="390"/>
      <c r="AX189" s="434"/>
      <c r="AY189" s="433"/>
      <c r="AZ189" s="433"/>
      <c r="BA189" s="434"/>
    </row>
    <row r="190" spans="1:53" ht="19.5" customHeight="1">
      <c r="B190" s="462"/>
      <c r="C190" s="463"/>
      <c r="D190" s="466" t="str">
        <f>IFERROR(IF(B190="","",MID("日月火水木金土",WEEKDAY(AW190),1)),"")</f>
        <v/>
      </c>
      <c r="E190" s="467"/>
      <c r="F190" s="463"/>
      <c r="G190" s="470"/>
      <c r="H190" s="471"/>
      <c r="I190" s="471"/>
      <c r="J190" s="471"/>
      <c r="K190" s="471"/>
      <c r="L190" s="471"/>
      <c r="M190" s="472"/>
      <c r="N190" s="471"/>
      <c r="O190" s="471"/>
      <c r="P190" s="504"/>
      <c r="Q190" s="505"/>
      <c r="R190" s="506"/>
      <c r="S190" s="507"/>
      <c r="T190" s="505"/>
      <c r="U190" s="506"/>
      <c r="V190" s="507"/>
      <c r="W190" s="505"/>
      <c r="X190" s="506"/>
      <c r="Y190" s="507"/>
      <c r="Z190" s="508" t="str">
        <f>IF(OR(Q190="",T190=""),"",T190-Q190-W190)</f>
        <v/>
      </c>
      <c r="AA190" s="509"/>
      <c r="AB190" s="510"/>
      <c r="AC190" s="511" t="str">
        <f>IF(Z190="","",IF(F190=2,0.5,ROUNDUP((HOUR(Z190)*60+MINUTE(Z190))/30,0)/2))</f>
        <v/>
      </c>
      <c r="AD190" s="512"/>
      <c r="AE190" s="513"/>
      <c r="AF190" s="489" t="str">
        <f ca="1">IFERROR(IF(OR(B190="",F190="",Q190="",T190="",$BB$5="",$BC$5=""),"",INDEX(サービス費!F:F,MATCH(AY190,サービス費!D:D,0))),"")</f>
        <v/>
      </c>
      <c r="AG190" s="490"/>
      <c r="AH190" s="490"/>
      <c r="AI190" s="491"/>
      <c r="AJ190" s="489" t="str">
        <f ca="1">IFERROR(IF(OR($K$7="",AF190=""),"",IF($BC$5=1,AF190*0.1,0)),"")</f>
        <v/>
      </c>
      <c r="AK190" s="490"/>
      <c r="AL190" s="490"/>
      <c r="AM190" s="491"/>
      <c r="AN190" s="492"/>
      <c r="AO190" s="493"/>
      <c r="AP190" s="494"/>
      <c r="AQ190" s="498"/>
      <c r="AR190" s="499"/>
      <c r="AS190" s="500"/>
      <c r="AU190" s="433">
        <v>64</v>
      </c>
      <c r="AV190" s="433" t="str">
        <f t="shared" ref="AV190" ca="1" si="115">TEXT($AV$2,"000")&amp;TEXT(AU190,"00")</f>
        <v>00364</v>
      </c>
      <c r="AW190" s="390" t="str">
        <f>IFERROR(IF(B190="","",DATEVALUE(利用者情報!$G$3&amp;利用者情報!$I$3&amp;利用者情報!$J$3&amp;利用者情報!$K$3&amp;B190&amp;"日")),"")</f>
        <v/>
      </c>
      <c r="AX190" s="434" t="str">
        <f>IF(F190="","",IF(F190=2,20,IF(F190=3,30,F190&amp;$BB$5)))</f>
        <v/>
      </c>
      <c r="AY190" s="433" t="str">
        <f>IF(AC190="","",AX190&amp;AC190)</f>
        <v/>
      </c>
      <c r="AZ190" s="433" t="str">
        <f>IFERROR(IF(AY190="","",INDEX(サービス費!E:E,MATCH(AY190,サービス費!D:D,0))),"")</f>
        <v/>
      </c>
      <c r="BA190" s="434" t="str">
        <f t="shared" ref="BA190" si="116">IF(OR(G190="その他",N190="その他",I191="その他（右欄に詳細を記載）",W190&gt;0,AND(AC190&gt;=8,AC190&lt;=24)),1,"")</f>
        <v/>
      </c>
    </row>
    <row r="191" spans="1:53" ht="19.5" customHeight="1" thickBot="1">
      <c r="B191" s="464"/>
      <c r="C191" s="465"/>
      <c r="D191" s="468"/>
      <c r="E191" s="469"/>
      <c r="F191" s="465"/>
      <c r="G191" s="483" t="s">
        <v>115</v>
      </c>
      <c r="H191" s="484"/>
      <c r="I191" s="485"/>
      <c r="J191" s="485"/>
      <c r="K191" s="485"/>
      <c r="L191" s="485"/>
      <c r="M191" s="485"/>
      <c r="N191" s="485"/>
      <c r="O191" s="485"/>
      <c r="P191" s="486"/>
      <c r="Q191" s="483" t="s">
        <v>118</v>
      </c>
      <c r="R191" s="484"/>
      <c r="S191" s="484"/>
      <c r="T191" s="484"/>
      <c r="U191" s="484"/>
      <c r="V191" s="484"/>
      <c r="W191" s="484"/>
      <c r="X191" s="484"/>
      <c r="Y191" s="484"/>
      <c r="Z191" s="487"/>
      <c r="AA191" s="487"/>
      <c r="AB191" s="487"/>
      <c r="AC191" s="487"/>
      <c r="AD191" s="487"/>
      <c r="AE191" s="487"/>
      <c r="AF191" s="487"/>
      <c r="AG191" s="487"/>
      <c r="AH191" s="487"/>
      <c r="AI191" s="487"/>
      <c r="AJ191" s="487"/>
      <c r="AK191" s="487"/>
      <c r="AL191" s="487"/>
      <c r="AM191" s="488"/>
      <c r="AN191" s="495"/>
      <c r="AO191" s="496"/>
      <c r="AP191" s="497"/>
      <c r="AQ191" s="501"/>
      <c r="AR191" s="502"/>
      <c r="AS191" s="503"/>
      <c r="AU191" s="433"/>
      <c r="AV191" s="433"/>
      <c r="AW191" s="390"/>
      <c r="AX191" s="434"/>
      <c r="AY191" s="433"/>
      <c r="AZ191" s="433"/>
      <c r="BA191" s="434"/>
    </row>
    <row r="192" spans="1:53" ht="19.5" customHeight="1">
      <c r="B192" s="462"/>
      <c r="C192" s="463"/>
      <c r="D192" s="466" t="str">
        <f>IFERROR(IF(B192="","",MID("日月火水木金土",WEEKDAY(AW192),1)),"")</f>
        <v/>
      </c>
      <c r="E192" s="467"/>
      <c r="F192" s="463"/>
      <c r="G192" s="470"/>
      <c r="H192" s="471"/>
      <c r="I192" s="471"/>
      <c r="J192" s="471"/>
      <c r="K192" s="471"/>
      <c r="L192" s="471"/>
      <c r="M192" s="472"/>
      <c r="N192" s="471"/>
      <c r="O192" s="471"/>
      <c r="P192" s="504"/>
      <c r="Q192" s="505"/>
      <c r="R192" s="506"/>
      <c r="S192" s="507"/>
      <c r="T192" s="505"/>
      <c r="U192" s="506"/>
      <c r="V192" s="507"/>
      <c r="W192" s="505"/>
      <c r="X192" s="506"/>
      <c r="Y192" s="507"/>
      <c r="Z192" s="508" t="str">
        <f>IF(OR(Q192="",T192=""),"",T192-Q192-W192)</f>
        <v/>
      </c>
      <c r="AA192" s="509"/>
      <c r="AB192" s="510"/>
      <c r="AC192" s="511" t="str">
        <f>IF(Z192="","",IF(F192=2,0.5,ROUNDUP((HOUR(Z192)*60+MINUTE(Z192))/30,0)/2))</f>
        <v/>
      </c>
      <c r="AD192" s="512"/>
      <c r="AE192" s="513"/>
      <c r="AF192" s="489" t="str">
        <f ca="1">IFERROR(IF(OR(B192="",F192="",Q192="",T192="",$BB$5="",$BC$5=""),"",INDEX(サービス費!F:F,MATCH(AY192,サービス費!D:D,0))),"")</f>
        <v/>
      </c>
      <c r="AG192" s="490"/>
      <c r="AH192" s="490"/>
      <c r="AI192" s="491"/>
      <c r="AJ192" s="489" t="str">
        <f ca="1">IFERROR(IF(OR($K$7="",AF192=""),"",IF($BC$5=1,AF192*0.1,0)),"")</f>
        <v/>
      </c>
      <c r="AK192" s="490"/>
      <c r="AL192" s="490"/>
      <c r="AM192" s="491"/>
      <c r="AN192" s="492"/>
      <c r="AO192" s="493"/>
      <c r="AP192" s="494"/>
      <c r="AQ192" s="498"/>
      <c r="AR192" s="499"/>
      <c r="AS192" s="500"/>
      <c r="AU192" s="433">
        <v>65</v>
      </c>
      <c r="AV192" s="433" t="str">
        <f t="shared" ref="AV192" ca="1" si="117">TEXT($AV$2,"000")&amp;TEXT(AU192,"00")</f>
        <v>00365</v>
      </c>
      <c r="AW192" s="390" t="str">
        <f>IFERROR(IF(B192="","",DATEVALUE(利用者情報!$G$3&amp;利用者情報!$I$3&amp;利用者情報!$J$3&amp;利用者情報!$K$3&amp;B192&amp;"日")),"")</f>
        <v/>
      </c>
      <c r="AX192" s="434" t="str">
        <f>IF(F192="","",IF(F192=2,20,IF(F192=3,30,F192&amp;$BB$5)))</f>
        <v/>
      </c>
      <c r="AY192" s="433" t="str">
        <f>IF(AC192="","",AX192&amp;AC192)</f>
        <v/>
      </c>
      <c r="AZ192" s="433" t="str">
        <f>IFERROR(IF(AY192="","",INDEX(サービス費!E:E,MATCH(AY192,サービス費!D:D,0))),"")</f>
        <v/>
      </c>
      <c r="BA192" s="434" t="str">
        <f t="shared" ref="BA192" si="118">IF(OR(G192="その他",N192="その他",I193="その他（右欄に詳細を記載）",W192&gt;0,AND(AC192&gt;=8,AC192&lt;=24)),1,"")</f>
        <v/>
      </c>
    </row>
    <row r="193" spans="2:53" ht="19.5" customHeight="1" thickBot="1">
      <c r="B193" s="464"/>
      <c r="C193" s="465"/>
      <c r="D193" s="468"/>
      <c r="E193" s="469"/>
      <c r="F193" s="465"/>
      <c r="G193" s="483" t="s">
        <v>115</v>
      </c>
      <c r="H193" s="484"/>
      <c r="I193" s="485"/>
      <c r="J193" s="485"/>
      <c r="K193" s="485"/>
      <c r="L193" s="485"/>
      <c r="M193" s="485"/>
      <c r="N193" s="485"/>
      <c r="O193" s="485"/>
      <c r="P193" s="486"/>
      <c r="Q193" s="483" t="s">
        <v>118</v>
      </c>
      <c r="R193" s="484"/>
      <c r="S193" s="484"/>
      <c r="T193" s="484"/>
      <c r="U193" s="484"/>
      <c r="V193" s="484"/>
      <c r="W193" s="484"/>
      <c r="X193" s="484"/>
      <c r="Y193" s="484"/>
      <c r="Z193" s="487"/>
      <c r="AA193" s="487"/>
      <c r="AB193" s="487"/>
      <c r="AC193" s="487"/>
      <c r="AD193" s="487"/>
      <c r="AE193" s="487"/>
      <c r="AF193" s="487"/>
      <c r="AG193" s="487"/>
      <c r="AH193" s="487"/>
      <c r="AI193" s="487"/>
      <c r="AJ193" s="487"/>
      <c r="AK193" s="487"/>
      <c r="AL193" s="487"/>
      <c r="AM193" s="488"/>
      <c r="AN193" s="495"/>
      <c r="AO193" s="496"/>
      <c r="AP193" s="497"/>
      <c r="AQ193" s="501"/>
      <c r="AR193" s="502"/>
      <c r="AS193" s="503"/>
      <c r="AU193" s="433"/>
      <c r="AV193" s="433"/>
      <c r="AW193" s="390"/>
      <c r="AX193" s="434"/>
      <c r="AY193" s="433"/>
      <c r="AZ193" s="433"/>
      <c r="BA193" s="434"/>
    </row>
    <row r="194" spans="2:53" ht="19.5" customHeight="1">
      <c r="B194" s="462"/>
      <c r="C194" s="463"/>
      <c r="D194" s="466" t="str">
        <f>IFERROR(IF(B194="","",MID("日月火水木金土",WEEKDAY(AW194),1)),"")</f>
        <v/>
      </c>
      <c r="E194" s="467"/>
      <c r="F194" s="463"/>
      <c r="G194" s="470"/>
      <c r="H194" s="471"/>
      <c r="I194" s="471"/>
      <c r="J194" s="471"/>
      <c r="K194" s="471"/>
      <c r="L194" s="471"/>
      <c r="M194" s="472"/>
      <c r="N194" s="471"/>
      <c r="O194" s="471"/>
      <c r="P194" s="504"/>
      <c r="Q194" s="505"/>
      <c r="R194" s="506"/>
      <c r="S194" s="507"/>
      <c r="T194" s="505"/>
      <c r="U194" s="506"/>
      <c r="V194" s="507"/>
      <c r="W194" s="505"/>
      <c r="X194" s="506"/>
      <c r="Y194" s="507"/>
      <c r="Z194" s="508" t="str">
        <f>IF(OR(Q194="",T194=""),"",T194-Q194-W194)</f>
        <v/>
      </c>
      <c r="AA194" s="509"/>
      <c r="AB194" s="510"/>
      <c r="AC194" s="511" t="str">
        <f>IF(Z194="","",IF(F194=2,0.5,ROUNDUP((HOUR(Z194)*60+MINUTE(Z194))/30,0)/2))</f>
        <v/>
      </c>
      <c r="AD194" s="512"/>
      <c r="AE194" s="513"/>
      <c r="AF194" s="489" t="str">
        <f ca="1">IFERROR(IF(OR(B194="",F194="",Q194="",T194="",$BB$5="",$BC$5=""),"",INDEX(サービス費!F:F,MATCH(AY194,サービス費!D:D,0))),"")</f>
        <v/>
      </c>
      <c r="AG194" s="490"/>
      <c r="AH194" s="490"/>
      <c r="AI194" s="491"/>
      <c r="AJ194" s="489" t="str">
        <f ca="1">IFERROR(IF(OR($K$7="",AF194=""),"",IF($BC$5=1,AF194*0.1,0)),"")</f>
        <v/>
      </c>
      <c r="AK194" s="490"/>
      <c r="AL194" s="490"/>
      <c r="AM194" s="491"/>
      <c r="AN194" s="492"/>
      <c r="AO194" s="493"/>
      <c r="AP194" s="494"/>
      <c r="AQ194" s="498"/>
      <c r="AR194" s="499"/>
      <c r="AS194" s="500"/>
      <c r="AU194" s="433">
        <v>66</v>
      </c>
      <c r="AV194" s="433" t="str">
        <f t="shared" ref="AV194" ca="1" si="119">TEXT($AV$2,"000")&amp;TEXT(AU194,"00")</f>
        <v>00366</v>
      </c>
      <c r="AW194" s="390" t="str">
        <f>IFERROR(IF(B194="","",DATEVALUE(利用者情報!$G$3&amp;利用者情報!$I$3&amp;利用者情報!$J$3&amp;利用者情報!$K$3&amp;B194&amp;"日")),"")</f>
        <v/>
      </c>
      <c r="AX194" s="434" t="str">
        <f>IF(F194="","",IF(F194=2,20,IF(F194=3,30,F194&amp;$BB$5)))</f>
        <v/>
      </c>
      <c r="AY194" s="433" t="str">
        <f>IF(AC194="","",AX194&amp;AC194)</f>
        <v/>
      </c>
      <c r="AZ194" s="433" t="str">
        <f>IFERROR(IF(AY194="","",INDEX(サービス費!E:E,MATCH(AY194,サービス費!D:D,0))),"")</f>
        <v/>
      </c>
      <c r="BA194" s="434" t="str">
        <f t="shared" ref="BA194" si="120">IF(OR(G194="その他",N194="その他",I195="その他（右欄に詳細を記載）",W194&gt;0,AND(AC194&gt;=8,AC194&lt;=24)),1,"")</f>
        <v/>
      </c>
    </row>
    <row r="195" spans="2:53" ht="19.5" customHeight="1" thickBot="1">
      <c r="B195" s="464"/>
      <c r="C195" s="465"/>
      <c r="D195" s="468"/>
      <c r="E195" s="469"/>
      <c r="F195" s="465"/>
      <c r="G195" s="483" t="s">
        <v>115</v>
      </c>
      <c r="H195" s="484"/>
      <c r="I195" s="485"/>
      <c r="J195" s="485"/>
      <c r="K195" s="485"/>
      <c r="L195" s="485"/>
      <c r="M195" s="485"/>
      <c r="N195" s="485"/>
      <c r="O195" s="485"/>
      <c r="P195" s="486"/>
      <c r="Q195" s="483" t="s">
        <v>118</v>
      </c>
      <c r="R195" s="484"/>
      <c r="S195" s="484"/>
      <c r="T195" s="484"/>
      <c r="U195" s="484"/>
      <c r="V195" s="484"/>
      <c r="W195" s="484"/>
      <c r="X195" s="484"/>
      <c r="Y195" s="484"/>
      <c r="Z195" s="487"/>
      <c r="AA195" s="487"/>
      <c r="AB195" s="487"/>
      <c r="AC195" s="487"/>
      <c r="AD195" s="487"/>
      <c r="AE195" s="487"/>
      <c r="AF195" s="487"/>
      <c r="AG195" s="487"/>
      <c r="AH195" s="487"/>
      <c r="AI195" s="487"/>
      <c r="AJ195" s="487"/>
      <c r="AK195" s="487"/>
      <c r="AL195" s="487"/>
      <c r="AM195" s="488"/>
      <c r="AN195" s="495"/>
      <c r="AO195" s="496"/>
      <c r="AP195" s="497"/>
      <c r="AQ195" s="501"/>
      <c r="AR195" s="502"/>
      <c r="AS195" s="503"/>
      <c r="AU195" s="433"/>
      <c r="AV195" s="433"/>
      <c r="AW195" s="390"/>
      <c r="AX195" s="434"/>
      <c r="AY195" s="433"/>
      <c r="AZ195" s="433"/>
      <c r="BA195" s="434"/>
    </row>
    <row r="196" spans="2:53" ht="19.5" customHeight="1">
      <c r="B196" s="462"/>
      <c r="C196" s="463"/>
      <c r="D196" s="466" t="str">
        <f>IFERROR(IF(B196="","",MID("日月火水木金土",WEEKDAY(AW196),1)),"")</f>
        <v/>
      </c>
      <c r="E196" s="467"/>
      <c r="F196" s="463"/>
      <c r="G196" s="470"/>
      <c r="H196" s="471"/>
      <c r="I196" s="471"/>
      <c r="J196" s="471"/>
      <c r="K196" s="471"/>
      <c r="L196" s="471"/>
      <c r="M196" s="472"/>
      <c r="N196" s="471"/>
      <c r="O196" s="471"/>
      <c r="P196" s="504"/>
      <c r="Q196" s="505"/>
      <c r="R196" s="506"/>
      <c r="S196" s="507"/>
      <c r="T196" s="505"/>
      <c r="U196" s="506"/>
      <c r="V196" s="507"/>
      <c r="W196" s="505"/>
      <c r="X196" s="506"/>
      <c r="Y196" s="507"/>
      <c r="Z196" s="508" t="str">
        <f>IF(OR(Q196="",T196=""),"",T196-Q196-W196)</f>
        <v/>
      </c>
      <c r="AA196" s="509"/>
      <c r="AB196" s="510"/>
      <c r="AC196" s="511" t="str">
        <f>IF(Z196="","",IF(F196=2,0.5,ROUNDUP((HOUR(Z196)*60+MINUTE(Z196))/30,0)/2))</f>
        <v/>
      </c>
      <c r="AD196" s="512"/>
      <c r="AE196" s="513"/>
      <c r="AF196" s="489" t="str">
        <f ca="1">IFERROR(IF(OR(B196="",F196="",Q196="",T196="",$BB$5="",$BC$5=""),"",INDEX(サービス費!F:F,MATCH(AY196,サービス費!D:D,0))),"")</f>
        <v/>
      </c>
      <c r="AG196" s="490"/>
      <c r="AH196" s="490"/>
      <c r="AI196" s="491"/>
      <c r="AJ196" s="489" t="str">
        <f ca="1">IFERROR(IF(OR($K$7="",AF196=""),"",IF($BC$5=1,AF196*0.1,0)),"")</f>
        <v/>
      </c>
      <c r="AK196" s="490"/>
      <c r="AL196" s="490"/>
      <c r="AM196" s="491"/>
      <c r="AN196" s="492"/>
      <c r="AO196" s="493"/>
      <c r="AP196" s="494"/>
      <c r="AQ196" s="498"/>
      <c r="AR196" s="499"/>
      <c r="AS196" s="500"/>
      <c r="AU196" s="433">
        <v>67</v>
      </c>
      <c r="AV196" s="433" t="str">
        <f t="shared" ref="AV196" ca="1" si="121">TEXT($AV$2,"000")&amp;TEXT(AU196,"00")</f>
        <v>00367</v>
      </c>
      <c r="AW196" s="390" t="str">
        <f>IFERROR(IF(B196="","",DATEVALUE(利用者情報!$G$3&amp;利用者情報!$I$3&amp;利用者情報!$J$3&amp;利用者情報!$K$3&amp;B196&amp;"日")),"")</f>
        <v/>
      </c>
      <c r="AX196" s="434" t="str">
        <f>IF(F196="","",IF(F196=2,20,IF(F196=3,30,F196&amp;$BB$5)))</f>
        <v/>
      </c>
      <c r="AY196" s="433" t="str">
        <f>IF(AC196="","",AX196&amp;AC196)</f>
        <v/>
      </c>
      <c r="AZ196" s="433" t="str">
        <f>IFERROR(IF(AY196="","",INDEX(サービス費!E:E,MATCH(AY196,サービス費!D:D,0))),"")</f>
        <v/>
      </c>
      <c r="BA196" s="434" t="str">
        <f t="shared" ref="BA196" si="122">IF(OR(G196="その他",N196="その他",I197="その他（右欄に詳細を記載）",W196&gt;0,AND(AC196&gt;=8,AC196&lt;=24)),1,"")</f>
        <v/>
      </c>
    </row>
    <row r="197" spans="2:53" ht="19.5" customHeight="1" thickBot="1">
      <c r="B197" s="464"/>
      <c r="C197" s="465"/>
      <c r="D197" s="468"/>
      <c r="E197" s="469"/>
      <c r="F197" s="465"/>
      <c r="G197" s="483" t="s">
        <v>115</v>
      </c>
      <c r="H197" s="484"/>
      <c r="I197" s="485"/>
      <c r="J197" s="485"/>
      <c r="K197" s="485"/>
      <c r="L197" s="485"/>
      <c r="M197" s="485"/>
      <c r="N197" s="485"/>
      <c r="O197" s="485"/>
      <c r="P197" s="486"/>
      <c r="Q197" s="483" t="s">
        <v>118</v>
      </c>
      <c r="R197" s="484"/>
      <c r="S197" s="484"/>
      <c r="T197" s="484"/>
      <c r="U197" s="484"/>
      <c r="V197" s="484"/>
      <c r="W197" s="484"/>
      <c r="X197" s="484"/>
      <c r="Y197" s="484"/>
      <c r="Z197" s="487"/>
      <c r="AA197" s="487"/>
      <c r="AB197" s="487"/>
      <c r="AC197" s="487"/>
      <c r="AD197" s="487"/>
      <c r="AE197" s="487"/>
      <c r="AF197" s="487"/>
      <c r="AG197" s="487"/>
      <c r="AH197" s="487"/>
      <c r="AI197" s="487"/>
      <c r="AJ197" s="487"/>
      <c r="AK197" s="487"/>
      <c r="AL197" s="487"/>
      <c r="AM197" s="488"/>
      <c r="AN197" s="495"/>
      <c r="AO197" s="496"/>
      <c r="AP197" s="497"/>
      <c r="AQ197" s="501"/>
      <c r="AR197" s="502"/>
      <c r="AS197" s="503"/>
      <c r="AU197" s="433"/>
      <c r="AV197" s="433"/>
      <c r="AW197" s="390"/>
      <c r="AX197" s="434"/>
      <c r="AY197" s="433"/>
      <c r="AZ197" s="433"/>
      <c r="BA197" s="434"/>
    </row>
    <row r="198" spans="2:53" ht="19.5" customHeight="1">
      <c r="B198" s="462"/>
      <c r="C198" s="463"/>
      <c r="D198" s="466" t="str">
        <f>IFERROR(IF(B198="","",MID("日月火水木金土",WEEKDAY(AW198),1)),"")</f>
        <v/>
      </c>
      <c r="E198" s="467"/>
      <c r="F198" s="463"/>
      <c r="G198" s="470"/>
      <c r="H198" s="471"/>
      <c r="I198" s="471"/>
      <c r="J198" s="471"/>
      <c r="K198" s="471"/>
      <c r="L198" s="471"/>
      <c r="M198" s="472"/>
      <c r="N198" s="471"/>
      <c r="O198" s="471"/>
      <c r="P198" s="504"/>
      <c r="Q198" s="505"/>
      <c r="R198" s="506"/>
      <c r="S198" s="507"/>
      <c r="T198" s="505"/>
      <c r="U198" s="506"/>
      <c r="V198" s="507"/>
      <c r="W198" s="505"/>
      <c r="X198" s="506"/>
      <c r="Y198" s="507"/>
      <c r="Z198" s="508" t="str">
        <f>IF(OR(Q198="",T198=""),"",T198-Q198-W198)</f>
        <v/>
      </c>
      <c r="AA198" s="509"/>
      <c r="AB198" s="510"/>
      <c r="AC198" s="511" t="str">
        <f>IF(Z198="","",IF(F198=2,0.5,ROUNDUP((HOUR(Z198)*60+MINUTE(Z198))/30,0)/2))</f>
        <v/>
      </c>
      <c r="AD198" s="512"/>
      <c r="AE198" s="513"/>
      <c r="AF198" s="489" t="str">
        <f ca="1">IFERROR(IF(OR(B198="",F198="",Q198="",T198="",$BB$5="",$BC$5=""),"",INDEX(サービス費!F:F,MATCH(AY198,サービス費!D:D,0))),"")</f>
        <v/>
      </c>
      <c r="AG198" s="490"/>
      <c r="AH198" s="490"/>
      <c r="AI198" s="491"/>
      <c r="AJ198" s="489" t="str">
        <f ca="1">IFERROR(IF(OR($K$7="",AF198=""),"",IF($BC$5=1,AF198*0.1,0)),"")</f>
        <v/>
      </c>
      <c r="AK198" s="490"/>
      <c r="AL198" s="490"/>
      <c r="AM198" s="491"/>
      <c r="AN198" s="492"/>
      <c r="AO198" s="493"/>
      <c r="AP198" s="494"/>
      <c r="AQ198" s="498"/>
      <c r="AR198" s="499"/>
      <c r="AS198" s="500"/>
      <c r="AU198" s="433">
        <v>68</v>
      </c>
      <c r="AV198" s="433" t="str">
        <f t="shared" ref="AV198" ca="1" si="123">TEXT($AV$2,"000")&amp;TEXT(AU198,"00")</f>
        <v>00368</v>
      </c>
      <c r="AW198" s="390" t="str">
        <f>IFERROR(IF(B198="","",DATEVALUE(利用者情報!$G$3&amp;利用者情報!$I$3&amp;利用者情報!$J$3&amp;利用者情報!$K$3&amp;B198&amp;"日")),"")</f>
        <v/>
      </c>
      <c r="AX198" s="434" t="str">
        <f>IF(F198="","",IF(F198=2,20,IF(F198=3,30,F198&amp;$BB$5)))</f>
        <v/>
      </c>
      <c r="AY198" s="433" t="str">
        <f>IF(AC198="","",AX198&amp;AC198)</f>
        <v/>
      </c>
      <c r="AZ198" s="433" t="str">
        <f>IFERROR(IF(AY198="","",INDEX(サービス費!E:E,MATCH(AY198,サービス費!D:D,0))),"")</f>
        <v/>
      </c>
      <c r="BA198" s="434" t="str">
        <f t="shared" ref="BA198" si="124">IF(OR(G198="その他",N198="その他",I199="その他（右欄に詳細を記載）",W198&gt;0,AND(AC198&gt;=8,AC198&lt;=24)),1,"")</f>
        <v/>
      </c>
    </row>
    <row r="199" spans="2:53" ht="19.5" customHeight="1" thickBot="1">
      <c r="B199" s="464"/>
      <c r="C199" s="465"/>
      <c r="D199" s="468"/>
      <c r="E199" s="469"/>
      <c r="F199" s="465"/>
      <c r="G199" s="483" t="s">
        <v>115</v>
      </c>
      <c r="H199" s="484"/>
      <c r="I199" s="485"/>
      <c r="J199" s="485"/>
      <c r="K199" s="485"/>
      <c r="L199" s="485"/>
      <c r="M199" s="485"/>
      <c r="N199" s="485"/>
      <c r="O199" s="485"/>
      <c r="P199" s="486"/>
      <c r="Q199" s="483" t="s">
        <v>118</v>
      </c>
      <c r="R199" s="484"/>
      <c r="S199" s="484"/>
      <c r="T199" s="484"/>
      <c r="U199" s="484"/>
      <c r="V199" s="484"/>
      <c r="W199" s="484"/>
      <c r="X199" s="484"/>
      <c r="Y199" s="484"/>
      <c r="Z199" s="487"/>
      <c r="AA199" s="487"/>
      <c r="AB199" s="487"/>
      <c r="AC199" s="487"/>
      <c r="AD199" s="487"/>
      <c r="AE199" s="487"/>
      <c r="AF199" s="487"/>
      <c r="AG199" s="487"/>
      <c r="AH199" s="487"/>
      <c r="AI199" s="487"/>
      <c r="AJ199" s="487"/>
      <c r="AK199" s="487"/>
      <c r="AL199" s="487"/>
      <c r="AM199" s="488"/>
      <c r="AN199" s="495"/>
      <c r="AO199" s="496"/>
      <c r="AP199" s="497"/>
      <c r="AQ199" s="501"/>
      <c r="AR199" s="502"/>
      <c r="AS199" s="503"/>
      <c r="AU199" s="433"/>
      <c r="AV199" s="433"/>
      <c r="AW199" s="390"/>
      <c r="AX199" s="434"/>
      <c r="AY199" s="433"/>
      <c r="AZ199" s="433"/>
      <c r="BA199" s="434"/>
    </row>
    <row r="200" spans="2:53" ht="19.5" customHeight="1">
      <c r="B200" s="462"/>
      <c r="C200" s="463"/>
      <c r="D200" s="466" t="str">
        <f>IFERROR(IF(B200="","",MID("日月火水木金土",WEEKDAY(AW200),1)),"")</f>
        <v/>
      </c>
      <c r="E200" s="467"/>
      <c r="F200" s="463"/>
      <c r="G200" s="470"/>
      <c r="H200" s="471"/>
      <c r="I200" s="471"/>
      <c r="J200" s="471"/>
      <c r="K200" s="471"/>
      <c r="L200" s="471"/>
      <c r="M200" s="472"/>
      <c r="N200" s="471"/>
      <c r="O200" s="471"/>
      <c r="P200" s="504"/>
      <c r="Q200" s="505"/>
      <c r="R200" s="506"/>
      <c r="S200" s="507"/>
      <c r="T200" s="505"/>
      <c r="U200" s="506"/>
      <c r="V200" s="507"/>
      <c r="W200" s="505"/>
      <c r="X200" s="506"/>
      <c r="Y200" s="507"/>
      <c r="Z200" s="508" t="str">
        <f>IF(OR(Q200="",T200=""),"",T200-Q200-W200)</f>
        <v/>
      </c>
      <c r="AA200" s="509"/>
      <c r="AB200" s="510"/>
      <c r="AC200" s="511" t="str">
        <f>IF(Z200="","",IF(F200=2,0.5,ROUNDUP((HOUR(Z200)*60+MINUTE(Z200))/30,0)/2))</f>
        <v/>
      </c>
      <c r="AD200" s="512"/>
      <c r="AE200" s="513"/>
      <c r="AF200" s="489" t="str">
        <f ca="1">IFERROR(IF(OR(B200="",F200="",Q200="",T200="",$BB$5="",$BC$5=""),"",INDEX(サービス費!F:F,MATCH(AY200,サービス費!D:D,0))),"")</f>
        <v/>
      </c>
      <c r="AG200" s="490"/>
      <c r="AH200" s="490"/>
      <c r="AI200" s="491"/>
      <c r="AJ200" s="489" t="str">
        <f ca="1">IFERROR(IF(OR($K$7="",AF200=""),"",IF($BC$5=1,AF200*0.1,0)),"")</f>
        <v/>
      </c>
      <c r="AK200" s="490"/>
      <c r="AL200" s="490"/>
      <c r="AM200" s="491"/>
      <c r="AN200" s="492"/>
      <c r="AO200" s="493"/>
      <c r="AP200" s="494"/>
      <c r="AQ200" s="498"/>
      <c r="AR200" s="499"/>
      <c r="AS200" s="500"/>
      <c r="AU200" s="433">
        <v>69</v>
      </c>
      <c r="AV200" s="433" t="str">
        <f t="shared" ref="AV200" ca="1" si="125">TEXT($AV$2,"000")&amp;TEXT(AU200,"00")</f>
        <v>00369</v>
      </c>
      <c r="AW200" s="390" t="str">
        <f>IFERROR(IF(B200="","",DATEVALUE(利用者情報!$G$3&amp;利用者情報!$I$3&amp;利用者情報!$J$3&amp;利用者情報!$K$3&amp;B200&amp;"日")),"")</f>
        <v/>
      </c>
      <c r="AX200" s="434" t="str">
        <f>IF(F200="","",IF(F200=2,20,IF(F200=3,30,F200&amp;$BB$5)))</f>
        <v/>
      </c>
      <c r="AY200" s="433" t="str">
        <f>IF(AC200="","",AX200&amp;AC200)</f>
        <v/>
      </c>
      <c r="AZ200" s="433" t="str">
        <f>IFERROR(IF(AY200="","",INDEX(サービス費!E:E,MATCH(AY200,サービス費!D:D,0))),"")</f>
        <v/>
      </c>
      <c r="BA200" s="434" t="str">
        <f t="shared" ref="BA200" si="126">IF(OR(G200="その他",N200="その他",I201="その他（右欄に詳細を記載）",W200&gt;0,AND(AC200&gt;=8,AC200&lt;=24)),1,"")</f>
        <v/>
      </c>
    </row>
    <row r="201" spans="2:53" ht="19.5" customHeight="1" thickBot="1">
      <c r="B201" s="464"/>
      <c r="C201" s="465"/>
      <c r="D201" s="468"/>
      <c r="E201" s="469"/>
      <c r="F201" s="465"/>
      <c r="G201" s="483" t="s">
        <v>115</v>
      </c>
      <c r="H201" s="484"/>
      <c r="I201" s="485"/>
      <c r="J201" s="485"/>
      <c r="K201" s="485"/>
      <c r="L201" s="485"/>
      <c r="M201" s="485"/>
      <c r="N201" s="485"/>
      <c r="O201" s="485"/>
      <c r="P201" s="486"/>
      <c r="Q201" s="483" t="s">
        <v>118</v>
      </c>
      <c r="R201" s="484"/>
      <c r="S201" s="484"/>
      <c r="T201" s="484"/>
      <c r="U201" s="484"/>
      <c r="V201" s="484"/>
      <c r="W201" s="484"/>
      <c r="X201" s="484"/>
      <c r="Y201" s="484"/>
      <c r="Z201" s="487"/>
      <c r="AA201" s="487"/>
      <c r="AB201" s="487"/>
      <c r="AC201" s="487"/>
      <c r="AD201" s="487"/>
      <c r="AE201" s="487"/>
      <c r="AF201" s="487"/>
      <c r="AG201" s="487"/>
      <c r="AH201" s="487"/>
      <c r="AI201" s="487"/>
      <c r="AJ201" s="487"/>
      <c r="AK201" s="487"/>
      <c r="AL201" s="487"/>
      <c r="AM201" s="488"/>
      <c r="AN201" s="495"/>
      <c r="AO201" s="496"/>
      <c r="AP201" s="497"/>
      <c r="AQ201" s="501"/>
      <c r="AR201" s="502"/>
      <c r="AS201" s="503"/>
      <c r="AU201" s="433"/>
      <c r="AV201" s="433"/>
      <c r="AW201" s="390"/>
      <c r="AX201" s="434"/>
      <c r="AY201" s="433"/>
      <c r="AZ201" s="433"/>
      <c r="BA201" s="434"/>
    </row>
    <row r="202" spans="2:53" ht="19.5" customHeight="1">
      <c r="B202" s="462"/>
      <c r="C202" s="463"/>
      <c r="D202" s="466" t="str">
        <f>IFERROR(IF(B202="","",MID("日月火水木金土",WEEKDAY(AW202),1)),"")</f>
        <v/>
      </c>
      <c r="E202" s="467"/>
      <c r="F202" s="463"/>
      <c r="G202" s="470"/>
      <c r="H202" s="471"/>
      <c r="I202" s="471"/>
      <c r="J202" s="471"/>
      <c r="K202" s="471"/>
      <c r="L202" s="471"/>
      <c r="M202" s="472"/>
      <c r="N202" s="471"/>
      <c r="O202" s="471"/>
      <c r="P202" s="504"/>
      <c r="Q202" s="505"/>
      <c r="R202" s="506"/>
      <c r="S202" s="507"/>
      <c r="T202" s="505"/>
      <c r="U202" s="506"/>
      <c r="V202" s="507"/>
      <c r="W202" s="505"/>
      <c r="X202" s="506"/>
      <c r="Y202" s="507"/>
      <c r="Z202" s="508" t="str">
        <f>IF(OR(Q202="",T202=""),"",T202-Q202-W202)</f>
        <v/>
      </c>
      <c r="AA202" s="509"/>
      <c r="AB202" s="510"/>
      <c r="AC202" s="511" t="str">
        <f>IF(Z202="","",IF(F202=2,0.5,ROUNDUP((HOUR(Z202)*60+MINUTE(Z202))/30,0)/2))</f>
        <v/>
      </c>
      <c r="AD202" s="512"/>
      <c r="AE202" s="513"/>
      <c r="AF202" s="489" t="str">
        <f ca="1">IFERROR(IF(OR(B202="",F202="",Q202="",T202="",$BB$5="",$BC$5=""),"",INDEX(サービス費!F:F,MATCH(AY202,サービス費!D:D,0))),"")</f>
        <v/>
      </c>
      <c r="AG202" s="490"/>
      <c r="AH202" s="490"/>
      <c r="AI202" s="491"/>
      <c r="AJ202" s="489" t="str">
        <f ca="1">IFERROR(IF(OR($K$7="",AF202=""),"",IF($BC$5=1,AF202*0.1,0)),"")</f>
        <v/>
      </c>
      <c r="AK202" s="490"/>
      <c r="AL202" s="490"/>
      <c r="AM202" s="491"/>
      <c r="AN202" s="492"/>
      <c r="AO202" s="493"/>
      <c r="AP202" s="494"/>
      <c r="AQ202" s="498"/>
      <c r="AR202" s="499"/>
      <c r="AS202" s="500"/>
      <c r="AU202" s="433">
        <v>70</v>
      </c>
      <c r="AV202" s="433" t="str">
        <f t="shared" ref="AV202" ca="1" si="127">TEXT($AV$2,"000")&amp;TEXT(AU202,"00")</f>
        <v>00370</v>
      </c>
      <c r="AW202" s="390" t="str">
        <f>IFERROR(IF(B202="","",DATEVALUE(利用者情報!$G$3&amp;利用者情報!$I$3&amp;利用者情報!$J$3&amp;利用者情報!$K$3&amp;B202&amp;"日")),"")</f>
        <v/>
      </c>
      <c r="AX202" s="434" t="str">
        <f>IF(F202="","",IF(F202=2,20,IF(F202=3,30,F202&amp;$BB$5)))</f>
        <v/>
      </c>
      <c r="AY202" s="433" t="str">
        <f>IF(AC202="","",AX202&amp;AC202)</f>
        <v/>
      </c>
      <c r="AZ202" s="433" t="str">
        <f>IFERROR(IF(AY202="","",INDEX(サービス費!E:E,MATCH(AY202,サービス費!D:D,0))),"")</f>
        <v/>
      </c>
      <c r="BA202" s="434" t="str">
        <f t="shared" ref="BA202" si="128">IF(OR(G202="その他",N202="その他",I203="その他（右欄に詳細を記載）",W202&gt;0,AND(AC202&gt;=8,AC202&lt;=24)),1,"")</f>
        <v/>
      </c>
    </row>
    <row r="203" spans="2:53" ht="19.5" customHeight="1" thickBot="1">
      <c r="B203" s="464"/>
      <c r="C203" s="465"/>
      <c r="D203" s="468"/>
      <c r="E203" s="469"/>
      <c r="F203" s="465"/>
      <c r="G203" s="483" t="s">
        <v>115</v>
      </c>
      <c r="H203" s="484"/>
      <c r="I203" s="485"/>
      <c r="J203" s="485"/>
      <c r="K203" s="485"/>
      <c r="L203" s="485"/>
      <c r="M203" s="485"/>
      <c r="N203" s="485"/>
      <c r="O203" s="485"/>
      <c r="P203" s="486"/>
      <c r="Q203" s="483" t="s">
        <v>118</v>
      </c>
      <c r="R203" s="484"/>
      <c r="S203" s="484"/>
      <c r="T203" s="484"/>
      <c r="U203" s="484"/>
      <c r="V203" s="484"/>
      <c r="W203" s="484"/>
      <c r="X203" s="484"/>
      <c r="Y203" s="484"/>
      <c r="Z203" s="487"/>
      <c r="AA203" s="487"/>
      <c r="AB203" s="487"/>
      <c r="AC203" s="487"/>
      <c r="AD203" s="487"/>
      <c r="AE203" s="487"/>
      <c r="AF203" s="487"/>
      <c r="AG203" s="487"/>
      <c r="AH203" s="487"/>
      <c r="AI203" s="487"/>
      <c r="AJ203" s="487"/>
      <c r="AK203" s="487"/>
      <c r="AL203" s="487"/>
      <c r="AM203" s="488"/>
      <c r="AN203" s="495"/>
      <c r="AO203" s="496"/>
      <c r="AP203" s="497"/>
      <c r="AQ203" s="501"/>
      <c r="AR203" s="502"/>
      <c r="AS203" s="503"/>
      <c r="AU203" s="433"/>
      <c r="AV203" s="433"/>
      <c r="AW203" s="390"/>
      <c r="AX203" s="434"/>
      <c r="AY203" s="433"/>
      <c r="AZ203" s="433"/>
      <c r="BA203" s="434"/>
    </row>
    <row r="204" spans="2:53" ht="19.5" customHeight="1">
      <c r="B204" s="462"/>
      <c r="C204" s="463"/>
      <c r="D204" s="466" t="str">
        <f>IFERROR(IF(B204="","",MID("日月火水木金土",WEEKDAY(AW204),1)),"")</f>
        <v/>
      </c>
      <c r="E204" s="467"/>
      <c r="F204" s="463"/>
      <c r="G204" s="470"/>
      <c r="H204" s="471"/>
      <c r="I204" s="471"/>
      <c r="J204" s="471"/>
      <c r="K204" s="471"/>
      <c r="L204" s="471"/>
      <c r="M204" s="472"/>
      <c r="N204" s="471"/>
      <c r="O204" s="471"/>
      <c r="P204" s="504"/>
      <c r="Q204" s="505"/>
      <c r="R204" s="506"/>
      <c r="S204" s="507"/>
      <c r="T204" s="505"/>
      <c r="U204" s="506"/>
      <c r="V204" s="507"/>
      <c r="W204" s="505"/>
      <c r="X204" s="506"/>
      <c r="Y204" s="507"/>
      <c r="Z204" s="508" t="str">
        <f>IF(OR(Q204="",T204=""),"",T204-Q204-W204)</f>
        <v/>
      </c>
      <c r="AA204" s="509"/>
      <c r="AB204" s="510"/>
      <c r="AC204" s="511" t="str">
        <f>IF(Z204="","",IF(F204=2,0.5,ROUNDUP((HOUR(Z204)*60+MINUTE(Z204))/30,0)/2))</f>
        <v/>
      </c>
      <c r="AD204" s="512"/>
      <c r="AE204" s="513"/>
      <c r="AF204" s="489" t="str">
        <f ca="1">IFERROR(IF(OR(B204="",F204="",Q204="",T204="",$BB$5="",$BC$5=""),"",INDEX(サービス費!F:F,MATCH(AY204,サービス費!D:D,0))),"")</f>
        <v/>
      </c>
      <c r="AG204" s="490"/>
      <c r="AH204" s="490"/>
      <c r="AI204" s="491"/>
      <c r="AJ204" s="489" t="str">
        <f ca="1">IFERROR(IF(OR($K$7="",AF204=""),"",IF($BC$5=1,AF204*0.1,0)),"")</f>
        <v/>
      </c>
      <c r="AK204" s="490"/>
      <c r="AL204" s="490"/>
      <c r="AM204" s="491"/>
      <c r="AN204" s="492"/>
      <c r="AO204" s="493"/>
      <c r="AP204" s="494"/>
      <c r="AQ204" s="498"/>
      <c r="AR204" s="499"/>
      <c r="AS204" s="500"/>
      <c r="AU204" s="433">
        <v>71</v>
      </c>
      <c r="AV204" s="433" t="str">
        <f t="shared" ref="AV204" ca="1" si="129">TEXT($AV$2,"000")&amp;TEXT(AU204,"00")</f>
        <v>00371</v>
      </c>
      <c r="AW204" s="390" t="str">
        <f>IFERROR(IF(B204="","",DATEVALUE(利用者情報!$G$3&amp;利用者情報!$I$3&amp;利用者情報!$J$3&amp;利用者情報!$K$3&amp;B204&amp;"日")),"")</f>
        <v/>
      </c>
      <c r="AX204" s="434" t="str">
        <f>IF(F204="","",IF(F204=2,20,IF(F204=3,30,F204&amp;$BB$5)))</f>
        <v/>
      </c>
      <c r="AY204" s="433" t="str">
        <f>IF(AC204="","",AX204&amp;AC204)</f>
        <v/>
      </c>
      <c r="AZ204" s="433" t="str">
        <f>IFERROR(IF(AY204="","",INDEX(サービス費!E:E,MATCH(AY204,サービス費!D:D,0))),"")</f>
        <v/>
      </c>
      <c r="BA204" s="434" t="str">
        <f t="shared" ref="BA204" si="130">IF(OR(G204="その他",N204="その他",I205="その他（右欄に詳細を記載）",W204&gt;0,AND(AC204&gt;=8,AC204&lt;=24)),1,"")</f>
        <v/>
      </c>
    </row>
    <row r="205" spans="2:53" ht="19.5" customHeight="1" thickBot="1">
      <c r="B205" s="464"/>
      <c r="C205" s="465"/>
      <c r="D205" s="468"/>
      <c r="E205" s="469"/>
      <c r="F205" s="465"/>
      <c r="G205" s="483" t="s">
        <v>115</v>
      </c>
      <c r="H205" s="484"/>
      <c r="I205" s="485"/>
      <c r="J205" s="485"/>
      <c r="K205" s="485"/>
      <c r="L205" s="485"/>
      <c r="M205" s="485"/>
      <c r="N205" s="485"/>
      <c r="O205" s="485"/>
      <c r="P205" s="486"/>
      <c r="Q205" s="483" t="s">
        <v>118</v>
      </c>
      <c r="R205" s="484"/>
      <c r="S205" s="484"/>
      <c r="T205" s="484"/>
      <c r="U205" s="484"/>
      <c r="V205" s="484"/>
      <c r="W205" s="484"/>
      <c r="X205" s="484"/>
      <c r="Y205" s="484"/>
      <c r="Z205" s="487"/>
      <c r="AA205" s="487"/>
      <c r="AB205" s="487"/>
      <c r="AC205" s="487"/>
      <c r="AD205" s="487"/>
      <c r="AE205" s="487"/>
      <c r="AF205" s="487"/>
      <c r="AG205" s="487"/>
      <c r="AH205" s="487"/>
      <c r="AI205" s="487"/>
      <c r="AJ205" s="487"/>
      <c r="AK205" s="487"/>
      <c r="AL205" s="487"/>
      <c r="AM205" s="488"/>
      <c r="AN205" s="495"/>
      <c r="AO205" s="496"/>
      <c r="AP205" s="497"/>
      <c r="AQ205" s="501"/>
      <c r="AR205" s="502"/>
      <c r="AS205" s="503"/>
      <c r="AU205" s="433"/>
      <c r="AV205" s="433"/>
      <c r="AW205" s="390"/>
      <c r="AX205" s="434"/>
      <c r="AY205" s="433"/>
      <c r="AZ205" s="433"/>
      <c r="BA205" s="434"/>
    </row>
    <row r="206" spans="2:53" ht="19.5" customHeight="1">
      <c r="B206" s="462"/>
      <c r="C206" s="463"/>
      <c r="D206" s="466" t="str">
        <f>IFERROR(IF(B206="","",MID("日月火水木金土",WEEKDAY(AW206),1)),"")</f>
        <v/>
      </c>
      <c r="E206" s="467"/>
      <c r="F206" s="463"/>
      <c r="G206" s="470"/>
      <c r="H206" s="471"/>
      <c r="I206" s="471"/>
      <c r="J206" s="471"/>
      <c r="K206" s="471"/>
      <c r="L206" s="471"/>
      <c r="M206" s="472"/>
      <c r="N206" s="471"/>
      <c r="O206" s="471"/>
      <c r="P206" s="504"/>
      <c r="Q206" s="505"/>
      <c r="R206" s="506"/>
      <c r="S206" s="507"/>
      <c r="T206" s="505"/>
      <c r="U206" s="506"/>
      <c r="V206" s="507"/>
      <c r="W206" s="505"/>
      <c r="X206" s="506"/>
      <c r="Y206" s="507"/>
      <c r="Z206" s="508" t="str">
        <f>IF(OR(Q206="",T206=""),"",T206-Q206-W206)</f>
        <v/>
      </c>
      <c r="AA206" s="509"/>
      <c r="AB206" s="510"/>
      <c r="AC206" s="511" t="str">
        <f>IF(Z206="","",IF(F206=2,0.5,ROUNDUP((HOUR(Z206)*60+MINUTE(Z206))/30,0)/2))</f>
        <v/>
      </c>
      <c r="AD206" s="512"/>
      <c r="AE206" s="513"/>
      <c r="AF206" s="489" t="str">
        <f ca="1">IFERROR(IF(OR(B206="",F206="",Q206="",T206="",$BB$5="",$BC$5=""),"",INDEX(サービス費!F:F,MATCH(AY206,サービス費!D:D,0))),"")</f>
        <v/>
      </c>
      <c r="AG206" s="490"/>
      <c r="AH206" s="490"/>
      <c r="AI206" s="491"/>
      <c r="AJ206" s="489" t="str">
        <f ca="1">IFERROR(IF(OR($K$7="",AF206=""),"",IF($BC$5=1,AF206*0.1,0)),"")</f>
        <v/>
      </c>
      <c r="AK206" s="490"/>
      <c r="AL206" s="490"/>
      <c r="AM206" s="491"/>
      <c r="AN206" s="492"/>
      <c r="AO206" s="493"/>
      <c r="AP206" s="494"/>
      <c r="AQ206" s="498"/>
      <c r="AR206" s="499"/>
      <c r="AS206" s="500"/>
      <c r="AU206" s="433">
        <v>72</v>
      </c>
      <c r="AV206" s="433" t="str">
        <f t="shared" ref="AV206" ca="1" si="131">TEXT($AV$2,"000")&amp;TEXT(AU206,"00")</f>
        <v>00372</v>
      </c>
      <c r="AW206" s="390" t="str">
        <f>IFERROR(IF(B206="","",DATEVALUE(利用者情報!$G$3&amp;利用者情報!$I$3&amp;利用者情報!$J$3&amp;利用者情報!$K$3&amp;B206&amp;"日")),"")</f>
        <v/>
      </c>
      <c r="AX206" s="434" t="str">
        <f>IF(F206="","",IF(F206=2,20,IF(F206=3,30,F206&amp;$BB$5)))</f>
        <v/>
      </c>
      <c r="AY206" s="433" t="str">
        <f>IF(AC206="","",AX206&amp;AC206)</f>
        <v/>
      </c>
      <c r="AZ206" s="433" t="str">
        <f>IFERROR(IF(AY206="","",INDEX(サービス費!E:E,MATCH(AY206,サービス費!D:D,0))),"")</f>
        <v/>
      </c>
      <c r="BA206" s="434" t="str">
        <f t="shared" ref="BA206" si="132">IF(OR(G206="その他",N206="その他",I207="その他（右欄に詳細を記載）",W206&gt;0,AND(AC206&gt;=8,AC206&lt;=24)),1,"")</f>
        <v/>
      </c>
    </row>
    <row r="207" spans="2:53" ht="19.5" customHeight="1" thickBot="1">
      <c r="B207" s="464"/>
      <c r="C207" s="465"/>
      <c r="D207" s="468"/>
      <c r="E207" s="469"/>
      <c r="F207" s="465"/>
      <c r="G207" s="483" t="s">
        <v>115</v>
      </c>
      <c r="H207" s="484"/>
      <c r="I207" s="485"/>
      <c r="J207" s="485"/>
      <c r="K207" s="485"/>
      <c r="L207" s="485"/>
      <c r="M207" s="485"/>
      <c r="N207" s="485"/>
      <c r="O207" s="485"/>
      <c r="P207" s="486"/>
      <c r="Q207" s="483" t="s">
        <v>118</v>
      </c>
      <c r="R207" s="484"/>
      <c r="S207" s="484"/>
      <c r="T207" s="484"/>
      <c r="U207" s="484"/>
      <c r="V207" s="484"/>
      <c r="W207" s="484"/>
      <c r="X207" s="484"/>
      <c r="Y207" s="484"/>
      <c r="Z207" s="487"/>
      <c r="AA207" s="487"/>
      <c r="AB207" s="487"/>
      <c r="AC207" s="487"/>
      <c r="AD207" s="487"/>
      <c r="AE207" s="487"/>
      <c r="AF207" s="487"/>
      <c r="AG207" s="487"/>
      <c r="AH207" s="487"/>
      <c r="AI207" s="487"/>
      <c r="AJ207" s="487"/>
      <c r="AK207" s="487"/>
      <c r="AL207" s="487"/>
      <c r="AM207" s="488"/>
      <c r="AN207" s="495"/>
      <c r="AO207" s="496"/>
      <c r="AP207" s="497"/>
      <c r="AQ207" s="501"/>
      <c r="AR207" s="502"/>
      <c r="AS207" s="503"/>
      <c r="AU207" s="433"/>
      <c r="AV207" s="433"/>
      <c r="AW207" s="390"/>
      <c r="AX207" s="434"/>
      <c r="AY207" s="433"/>
      <c r="AZ207" s="433"/>
      <c r="BA207" s="434"/>
    </row>
    <row r="208" spans="2:53" ht="19.5" customHeight="1">
      <c r="B208" s="462"/>
      <c r="C208" s="463"/>
      <c r="D208" s="466" t="str">
        <f>IFERROR(IF(B208="","",MID("日月火水木金土",WEEKDAY(AW208),1)),"")</f>
        <v/>
      </c>
      <c r="E208" s="467"/>
      <c r="F208" s="463"/>
      <c r="G208" s="470"/>
      <c r="H208" s="471"/>
      <c r="I208" s="471"/>
      <c r="J208" s="471"/>
      <c r="K208" s="471"/>
      <c r="L208" s="471"/>
      <c r="M208" s="472"/>
      <c r="N208" s="471"/>
      <c r="O208" s="471"/>
      <c r="P208" s="504"/>
      <c r="Q208" s="505"/>
      <c r="R208" s="506"/>
      <c r="S208" s="507"/>
      <c r="T208" s="505"/>
      <c r="U208" s="506"/>
      <c r="V208" s="507"/>
      <c r="W208" s="505"/>
      <c r="X208" s="506"/>
      <c r="Y208" s="507"/>
      <c r="Z208" s="508" t="str">
        <f>IF(OR(Q208="",T208=""),"",T208-Q208-W208)</f>
        <v/>
      </c>
      <c r="AA208" s="509"/>
      <c r="AB208" s="510"/>
      <c r="AC208" s="511" t="str">
        <f>IF(Z208="","",IF(F208=2,0.5,ROUNDUP((HOUR(Z208)*60+MINUTE(Z208))/30,0)/2))</f>
        <v/>
      </c>
      <c r="AD208" s="512"/>
      <c r="AE208" s="513"/>
      <c r="AF208" s="489" t="str">
        <f ca="1">IFERROR(IF(OR(B208="",F208="",Q208="",T208="",$BB$5="",$BC$5=""),"",INDEX(サービス費!F:F,MATCH(AY208,サービス費!D:D,0))),"")</f>
        <v/>
      </c>
      <c r="AG208" s="490"/>
      <c r="AH208" s="490"/>
      <c r="AI208" s="491"/>
      <c r="AJ208" s="489" t="str">
        <f ca="1">IFERROR(IF(OR($K$7="",AF208=""),"",IF($BC$5=1,AF208*0.1,0)),"")</f>
        <v/>
      </c>
      <c r="AK208" s="490"/>
      <c r="AL208" s="490"/>
      <c r="AM208" s="491"/>
      <c r="AN208" s="492"/>
      <c r="AO208" s="493"/>
      <c r="AP208" s="494"/>
      <c r="AQ208" s="498"/>
      <c r="AR208" s="499"/>
      <c r="AS208" s="500"/>
      <c r="AU208" s="433">
        <v>73</v>
      </c>
      <c r="AV208" s="433" t="str">
        <f t="shared" ref="AV208" ca="1" si="133">TEXT($AV$2,"000")&amp;TEXT(AU208,"00")</f>
        <v>00373</v>
      </c>
      <c r="AW208" s="390" t="str">
        <f>IFERROR(IF(B208="","",DATEVALUE(利用者情報!$G$3&amp;利用者情報!$I$3&amp;利用者情報!$J$3&amp;利用者情報!$K$3&amp;B208&amp;"日")),"")</f>
        <v/>
      </c>
      <c r="AX208" s="434" t="str">
        <f>IF(F208="","",IF(F208=2,20,IF(F208=3,30,F208&amp;$BB$5)))</f>
        <v/>
      </c>
      <c r="AY208" s="433" t="str">
        <f>IF(AC208="","",AX208&amp;AC208)</f>
        <v/>
      </c>
      <c r="AZ208" s="433" t="str">
        <f>IFERROR(IF(AY208="","",INDEX(サービス費!E:E,MATCH(AY208,サービス費!D:D,0))),"")</f>
        <v/>
      </c>
      <c r="BA208" s="434" t="str">
        <f t="shared" ref="BA208" si="134">IF(OR(G208="その他",N208="その他",I209="その他（右欄に詳細を記載）",W208&gt;0,AND(AC208&gt;=8,AC208&lt;=24)),1,"")</f>
        <v/>
      </c>
    </row>
    <row r="209" spans="2:53" ht="19.5" customHeight="1" thickBot="1">
      <c r="B209" s="464"/>
      <c r="C209" s="465"/>
      <c r="D209" s="468"/>
      <c r="E209" s="469"/>
      <c r="F209" s="465"/>
      <c r="G209" s="483" t="s">
        <v>115</v>
      </c>
      <c r="H209" s="484"/>
      <c r="I209" s="485"/>
      <c r="J209" s="485"/>
      <c r="K209" s="485"/>
      <c r="L209" s="485"/>
      <c r="M209" s="485"/>
      <c r="N209" s="485"/>
      <c r="O209" s="485"/>
      <c r="P209" s="486"/>
      <c r="Q209" s="483" t="s">
        <v>118</v>
      </c>
      <c r="R209" s="484"/>
      <c r="S209" s="484"/>
      <c r="T209" s="484"/>
      <c r="U209" s="484"/>
      <c r="V209" s="484"/>
      <c r="W209" s="484"/>
      <c r="X209" s="484"/>
      <c r="Y209" s="484"/>
      <c r="Z209" s="487"/>
      <c r="AA209" s="487"/>
      <c r="AB209" s="487"/>
      <c r="AC209" s="487"/>
      <c r="AD209" s="487"/>
      <c r="AE209" s="487"/>
      <c r="AF209" s="487"/>
      <c r="AG209" s="487"/>
      <c r="AH209" s="487"/>
      <c r="AI209" s="487"/>
      <c r="AJ209" s="487"/>
      <c r="AK209" s="487"/>
      <c r="AL209" s="487"/>
      <c r="AM209" s="488"/>
      <c r="AN209" s="495"/>
      <c r="AO209" s="496"/>
      <c r="AP209" s="497"/>
      <c r="AQ209" s="501"/>
      <c r="AR209" s="502"/>
      <c r="AS209" s="503"/>
      <c r="AU209" s="433"/>
      <c r="AV209" s="433"/>
      <c r="AW209" s="390"/>
      <c r="AX209" s="434"/>
      <c r="AY209" s="433"/>
      <c r="AZ209" s="433"/>
      <c r="BA209" s="434"/>
    </row>
    <row r="210" spans="2:53" ht="19.5" customHeight="1">
      <c r="B210" s="462"/>
      <c r="C210" s="463"/>
      <c r="D210" s="466" t="str">
        <f>IFERROR(IF(B210="","",MID("日月火水木金土",WEEKDAY(AW210),1)),"")</f>
        <v/>
      </c>
      <c r="E210" s="467"/>
      <c r="F210" s="463"/>
      <c r="G210" s="470"/>
      <c r="H210" s="471"/>
      <c r="I210" s="471"/>
      <c r="J210" s="471"/>
      <c r="K210" s="471"/>
      <c r="L210" s="471"/>
      <c r="M210" s="472"/>
      <c r="N210" s="471"/>
      <c r="O210" s="471"/>
      <c r="P210" s="504"/>
      <c r="Q210" s="505"/>
      <c r="R210" s="506"/>
      <c r="S210" s="507"/>
      <c r="T210" s="505"/>
      <c r="U210" s="506"/>
      <c r="V210" s="507"/>
      <c r="W210" s="505"/>
      <c r="X210" s="506"/>
      <c r="Y210" s="507"/>
      <c r="Z210" s="508" t="str">
        <f>IF(OR(Q210="",T210=""),"",T210-Q210-W210)</f>
        <v/>
      </c>
      <c r="AA210" s="509"/>
      <c r="AB210" s="510"/>
      <c r="AC210" s="511" t="str">
        <f>IF(Z210="","",IF(F210=2,0.5,ROUNDUP((HOUR(Z210)*60+MINUTE(Z210))/30,0)/2))</f>
        <v/>
      </c>
      <c r="AD210" s="512"/>
      <c r="AE210" s="513"/>
      <c r="AF210" s="489" t="str">
        <f ca="1">IFERROR(IF(OR(B210="",F210="",Q210="",T210="",$BB$5="",$BC$5=""),"",INDEX(サービス費!F:F,MATCH(AY210,サービス費!D:D,0))),"")</f>
        <v/>
      </c>
      <c r="AG210" s="490"/>
      <c r="AH210" s="490"/>
      <c r="AI210" s="491"/>
      <c r="AJ210" s="489" t="str">
        <f ca="1">IFERROR(IF(OR($K$7="",AF210=""),"",IF($BC$5=1,AF210*0.1,0)),"")</f>
        <v/>
      </c>
      <c r="AK210" s="490"/>
      <c r="AL210" s="490"/>
      <c r="AM210" s="491"/>
      <c r="AN210" s="492"/>
      <c r="AO210" s="493"/>
      <c r="AP210" s="494"/>
      <c r="AQ210" s="498"/>
      <c r="AR210" s="499"/>
      <c r="AS210" s="500"/>
      <c r="AU210" s="433">
        <v>74</v>
      </c>
      <c r="AV210" s="433" t="str">
        <f t="shared" ref="AV210" ca="1" si="135">TEXT($AV$2,"000")&amp;TEXT(AU210,"00")</f>
        <v>00374</v>
      </c>
      <c r="AW210" s="390" t="str">
        <f>IFERROR(IF(B210="","",DATEVALUE(利用者情報!$G$3&amp;利用者情報!$I$3&amp;利用者情報!$J$3&amp;利用者情報!$K$3&amp;B210&amp;"日")),"")</f>
        <v/>
      </c>
      <c r="AX210" s="434" t="str">
        <f>IF(F210="","",IF(F210=2,20,IF(F210=3,30,F210&amp;$BB$5)))</f>
        <v/>
      </c>
      <c r="AY210" s="433" t="str">
        <f>IF(AC210="","",AX210&amp;AC210)</f>
        <v/>
      </c>
      <c r="AZ210" s="433" t="str">
        <f>IFERROR(IF(AY210="","",INDEX(サービス費!E:E,MATCH(AY210,サービス費!D:D,0))),"")</f>
        <v/>
      </c>
      <c r="BA210" s="434" t="str">
        <f t="shared" ref="BA210" si="136">IF(OR(G210="その他",N210="その他",I211="その他（右欄に詳細を記載）",W210&gt;0,AND(AC210&gt;=8,AC210&lt;=24)),1,"")</f>
        <v/>
      </c>
    </row>
    <row r="211" spans="2:53" ht="19.5" customHeight="1" thickBot="1">
      <c r="B211" s="464"/>
      <c r="C211" s="465"/>
      <c r="D211" s="468"/>
      <c r="E211" s="469"/>
      <c r="F211" s="465"/>
      <c r="G211" s="483" t="s">
        <v>115</v>
      </c>
      <c r="H211" s="484"/>
      <c r="I211" s="485"/>
      <c r="J211" s="485"/>
      <c r="K211" s="485"/>
      <c r="L211" s="485"/>
      <c r="M211" s="485"/>
      <c r="N211" s="485"/>
      <c r="O211" s="485"/>
      <c r="P211" s="486"/>
      <c r="Q211" s="483" t="s">
        <v>118</v>
      </c>
      <c r="R211" s="484"/>
      <c r="S211" s="484"/>
      <c r="T211" s="484"/>
      <c r="U211" s="484"/>
      <c r="V211" s="484"/>
      <c r="W211" s="484"/>
      <c r="X211" s="484"/>
      <c r="Y211" s="484"/>
      <c r="Z211" s="487"/>
      <c r="AA211" s="487"/>
      <c r="AB211" s="487"/>
      <c r="AC211" s="487"/>
      <c r="AD211" s="487"/>
      <c r="AE211" s="487"/>
      <c r="AF211" s="487"/>
      <c r="AG211" s="487"/>
      <c r="AH211" s="487"/>
      <c r="AI211" s="487"/>
      <c r="AJ211" s="487"/>
      <c r="AK211" s="487"/>
      <c r="AL211" s="487"/>
      <c r="AM211" s="488"/>
      <c r="AN211" s="495"/>
      <c r="AO211" s="496"/>
      <c r="AP211" s="497"/>
      <c r="AQ211" s="501"/>
      <c r="AR211" s="502"/>
      <c r="AS211" s="503"/>
      <c r="AU211" s="433"/>
      <c r="AV211" s="433"/>
      <c r="AW211" s="390"/>
      <c r="AX211" s="434"/>
      <c r="AY211" s="433"/>
      <c r="AZ211" s="433"/>
      <c r="BA211" s="434"/>
    </row>
    <row r="212" spans="2:53" ht="19.5" customHeight="1">
      <c r="B212" s="462"/>
      <c r="C212" s="463"/>
      <c r="D212" s="466" t="str">
        <f>IFERROR(IF(B212="","",MID("日月火水木金土",WEEKDAY(AW212),1)),"")</f>
        <v/>
      </c>
      <c r="E212" s="467"/>
      <c r="F212" s="463"/>
      <c r="G212" s="470"/>
      <c r="H212" s="471"/>
      <c r="I212" s="471"/>
      <c r="J212" s="471"/>
      <c r="K212" s="471"/>
      <c r="L212" s="471"/>
      <c r="M212" s="472"/>
      <c r="N212" s="471"/>
      <c r="O212" s="471"/>
      <c r="P212" s="504"/>
      <c r="Q212" s="505"/>
      <c r="R212" s="506"/>
      <c r="S212" s="507"/>
      <c r="T212" s="505"/>
      <c r="U212" s="506"/>
      <c r="V212" s="507"/>
      <c r="W212" s="505"/>
      <c r="X212" s="506"/>
      <c r="Y212" s="507"/>
      <c r="Z212" s="508" t="str">
        <f>IF(OR(Q212="",T212=""),"",T212-Q212-W212)</f>
        <v/>
      </c>
      <c r="AA212" s="509"/>
      <c r="AB212" s="510"/>
      <c r="AC212" s="511" t="str">
        <f>IF(Z212="","",IF(F212=2,0.5,ROUNDUP((HOUR(Z212)*60+MINUTE(Z212))/30,0)/2))</f>
        <v/>
      </c>
      <c r="AD212" s="512"/>
      <c r="AE212" s="513"/>
      <c r="AF212" s="489" t="str">
        <f ca="1">IFERROR(IF(OR(B212="",F212="",Q212="",T212="",$BB$5="",$BC$5=""),"",INDEX(サービス費!F:F,MATCH(AY212,サービス費!D:D,0))),"")</f>
        <v/>
      </c>
      <c r="AG212" s="490"/>
      <c r="AH212" s="490"/>
      <c r="AI212" s="491"/>
      <c r="AJ212" s="489" t="str">
        <f ca="1">IFERROR(IF(OR($K$7="",AF212=""),"",IF($BC$5=1,AF212*0.1,0)),"")</f>
        <v/>
      </c>
      <c r="AK212" s="490"/>
      <c r="AL212" s="490"/>
      <c r="AM212" s="491"/>
      <c r="AN212" s="492"/>
      <c r="AO212" s="493"/>
      <c r="AP212" s="494"/>
      <c r="AQ212" s="498"/>
      <c r="AR212" s="499"/>
      <c r="AS212" s="500"/>
      <c r="AU212" s="433">
        <v>75</v>
      </c>
      <c r="AV212" s="433" t="str">
        <f t="shared" ref="AV212" ca="1" si="137">TEXT($AV$2,"000")&amp;TEXT(AU212,"00")</f>
        <v>00375</v>
      </c>
      <c r="AW212" s="390" t="str">
        <f>IFERROR(IF(B212="","",DATEVALUE(利用者情報!$G$3&amp;利用者情報!$I$3&amp;利用者情報!$J$3&amp;利用者情報!$K$3&amp;B212&amp;"日")),"")</f>
        <v/>
      </c>
      <c r="AX212" s="434" t="str">
        <f>IF(F212="","",IF(F212=2,20,IF(F212=3,30,F212&amp;$BB$5)))</f>
        <v/>
      </c>
      <c r="AY212" s="433" t="str">
        <f>IF(AC212="","",AX212&amp;AC212)</f>
        <v/>
      </c>
      <c r="AZ212" s="433" t="str">
        <f>IFERROR(IF(AY212="","",INDEX(サービス費!E:E,MATCH(AY212,サービス費!D:D,0))),"")</f>
        <v/>
      </c>
      <c r="BA212" s="434" t="str">
        <f t="shared" ref="BA212" si="138">IF(OR(G212="その他",N212="その他",I213="その他（右欄に詳細を記載）",W212&gt;0,AND(AC212&gt;=8,AC212&lt;=24)),1,"")</f>
        <v/>
      </c>
    </row>
    <row r="213" spans="2:53" ht="19.5" customHeight="1" thickBot="1">
      <c r="B213" s="464"/>
      <c r="C213" s="465"/>
      <c r="D213" s="468"/>
      <c r="E213" s="469"/>
      <c r="F213" s="465"/>
      <c r="G213" s="483" t="s">
        <v>115</v>
      </c>
      <c r="H213" s="484"/>
      <c r="I213" s="485"/>
      <c r="J213" s="485"/>
      <c r="K213" s="485"/>
      <c r="L213" s="485"/>
      <c r="M213" s="485"/>
      <c r="N213" s="485"/>
      <c r="O213" s="485"/>
      <c r="P213" s="486"/>
      <c r="Q213" s="483" t="s">
        <v>118</v>
      </c>
      <c r="R213" s="484"/>
      <c r="S213" s="484"/>
      <c r="T213" s="484"/>
      <c r="U213" s="484"/>
      <c r="V213" s="484"/>
      <c r="W213" s="484"/>
      <c r="X213" s="484"/>
      <c r="Y213" s="484"/>
      <c r="Z213" s="487"/>
      <c r="AA213" s="487"/>
      <c r="AB213" s="487"/>
      <c r="AC213" s="487"/>
      <c r="AD213" s="487"/>
      <c r="AE213" s="487"/>
      <c r="AF213" s="487"/>
      <c r="AG213" s="487"/>
      <c r="AH213" s="487"/>
      <c r="AI213" s="487"/>
      <c r="AJ213" s="487"/>
      <c r="AK213" s="487"/>
      <c r="AL213" s="487"/>
      <c r="AM213" s="488"/>
      <c r="AN213" s="495"/>
      <c r="AO213" s="496"/>
      <c r="AP213" s="497"/>
      <c r="AQ213" s="501"/>
      <c r="AR213" s="502"/>
      <c r="AS213" s="503"/>
      <c r="AU213" s="433"/>
      <c r="AV213" s="433"/>
      <c r="AW213" s="390"/>
      <c r="AX213" s="434"/>
      <c r="AY213" s="433"/>
      <c r="AZ213" s="433"/>
      <c r="BA213" s="434"/>
    </row>
    <row r="214" spans="2:53" ht="30.75" customHeight="1">
      <c r="B214" s="515" t="s">
        <v>320</v>
      </c>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7"/>
      <c r="AA214" s="521" t="s">
        <v>29</v>
      </c>
      <c r="AB214" s="521"/>
      <c r="AC214" s="521"/>
      <c r="AD214" s="521"/>
      <c r="AE214" s="522"/>
      <c r="AF214" s="523" t="s">
        <v>30</v>
      </c>
      <c r="AG214" s="521"/>
      <c r="AH214" s="521"/>
      <c r="AI214" s="522"/>
      <c r="AJ214" s="523" t="s">
        <v>31</v>
      </c>
      <c r="AK214" s="521"/>
      <c r="AL214" s="521"/>
      <c r="AM214" s="522"/>
      <c r="AN214" s="523" t="s">
        <v>32</v>
      </c>
      <c r="AO214" s="521"/>
      <c r="AP214" s="521"/>
      <c r="AQ214" s="521"/>
      <c r="AR214" s="521"/>
      <c r="AS214" s="524"/>
      <c r="AU214" s="96"/>
      <c r="AV214" s="97" t="s">
        <v>85</v>
      </c>
      <c r="AW214" s="98" t="s">
        <v>86</v>
      </c>
      <c r="AX214" s="98" t="s">
        <v>87</v>
      </c>
      <c r="AY214" s="99"/>
      <c r="AZ214" s="99"/>
      <c r="BA214" s="96"/>
    </row>
    <row r="215" spans="2:53" ht="63" customHeight="1" thickBot="1">
      <c r="B215" s="518"/>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20"/>
      <c r="AA215" s="525" t="str">
        <f ca="1">IF(AV215="","",SUM(AV43,AV86,AV129,AV172,AV215))</f>
        <v/>
      </c>
      <c r="AB215" s="525"/>
      <c r="AC215" s="525"/>
      <c r="AD215" s="484" t="s">
        <v>123</v>
      </c>
      <c r="AE215" s="526"/>
      <c r="AF215" s="527" t="str">
        <f ca="1">IF(AW215="","",SUM(AW43,AW86,AW129,AW172,AW215))</f>
        <v/>
      </c>
      <c r="AG215" s="525"/>
      <c r="AH215" s="525"/>
      <c r="AI215" s="101" t="s">
        <v>12</v>
      </c>
      <c r="AJ215" s="528" t="str">
        <f ca="1">IF(AX215="","",IF(SUM(AX43,AX86,AX129,AX172,AX215)&gt;=$K$7,$K$7,(SUM(AX43,AX86,AX129,AX172,AX215))))</f>
        <v/>
      </c>
      <c r="AK215" s="525"/>
      <c r="AL215" s="525"/>
      <c r="AM215" s="102" t="s">
        <v>12</v>
      </c>
      <c r="AN215" s="528" t="str">
        <f ca="1">IF(AF215="","",AF215-AJ215)</f>
        <v/>
      </c>
      <c r="AO215" s="525"/>
      <c r="AP215" s="525"/>
      <c r="AQ215" s="525"/>
      <c r="AR215" s="525"/>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799" priority="225">
      <formula>AND(Z13="",BA12=1)</formula>
    </cfRule>
  </conditionalFormatting>
  <conditionalFormatting sqref="J12:M12">
    <cfRule type="expression" dxfId="1798" priority="224">
      <formula>OR(F12=2,F12=3)</formula>
    </cfRule>
  </conditionalFormatting>
  <conditionalFormatting sqref="I13:P13">
    <cfRule type="expression" dxfId="1797" priority="223">
      <formula>OR(F12=2,F12=3)</formula>
    </cfRule>
  </conditionalFormatting>
  <conditionalFormatting sqref="Z15:AM15">
    <cfRule type="expression" dxfId="1796" priority="222">
      <formula>AND(Z15="",BA14=1)</formula>
    </cfRule>
  </conditionalFormatting>
  <conditionalFormatting sqref="J14:M14">
    <cfRule type="expression" dxfId="1795" priority="221">
      <formula>OR(F14=2,F14=3)</formula>
    </cfRule>
  </conditionalFormatting>
  <conditionalFormatting sqref="I15:P15">
    <cfRule type="expression" dxfId="1794" priority="220">
      <formula>OR(F14=2,F14=3)</formula>
    </cfRule>
  </conditionalFormatting>
  <conditionalFormatting sqref="Z17:AM17">
    <cfRule type="expression" dxfId="1793" priority="219">
      <formula>AND(Z17="",BA16=1)</formula>
    </cfRule>
  </conditionalFormatting>
  <conditionalFormatting sqref="J16:M16">
    <cfRule type="expression" dxfId="1792" priority="218">
      <formula>OR(F16=2,F16=3)</formula>
    </cfRule>
  </conditionalFormatting>
  <conditionalFormatting sqref="I17:P17">
    <cfRule type="expression" dxfId="1791" priority="217">
      <formula>OR(F16=2,F16=3)</formula>
    </cfRule>
  </conditionalFormatting>
  <conditionalFormatting sqref="Z19:AM19">
    <cfRule type="expression" dxfId="1790" priority="216">
      <formula>AND(Z19="",BA18=1)</formula>
    </cfRule>
  </conditionalFormatting>
  <conditionalFormatting sqref="J18:M18">
    <cfRule type="expression" dxfId="1789" priority="215">
      <formula>OR(F18=2,F18=3)</formula>
    </cfRule>
  </conditionalFormatting>
  <conditionalFormatting sqref="I19:P19">
    <cfRule type="expression" dxfId="1788" priority="214">
      <formula>OR(F18=2,F18=3)</formula>
    </cfRule>
  </conditionalFormatting>
  <conditionalFormatting sqref="Z21:AM21">
    <cfRule type="expression" dxfId="1787" priority="213">
      <formula>AND(Z21="",BA20=1)</formula>
    </cfRule>
  </conditionalFormatting>
  <conditionalFormatting sqref="J20:M20">
    <cfRule type="expression" dxfId="1786" priority="212">
      <formula>OR(F20=2,F20=3)</formula>
    </cfRule>
  </conditionalFormatting>
  <conditionalFormatting sqref="I21:P21">
    <cfRule type="expression" dxfId="1785" priority="211">
      <formula>OR(F20=2,F20=3)</formula>
    </cfRule>
  </conditionalFormatting>
  <conditionalFormatting sqref="Z23:AM23">
    <cfRule type="expression" dxfId="1784" priority="210">
      <formula>AND(Z23="",BA22=1)</formula>
    </cfRule>
  </conditionalFormatting>
  <conditionalFormatting sqref="J22:M22">
    <cfRule type="expression" dxfId="1783" priority="209">
      <formula>OR(F22=2,F22=3)</formula>
    </cfRule>
  </conditionalFormatting>
  <conditionalFormatting sqref="I23:P23">
    <cfRule type="expression" dxfId="1782" priority="208">
      <formula>OR(F22=2,F22=3)</formula>
    </cfRule>
  </conditionalFormatting>
  <conditionalFormatting sqref="Z25:AM25">
    <cfRule type="expression" dxfId="1781" priority="207">
      <formula>AND(Z25="",BA24=1)</formula>
    </cfRule>
  </conditionalFormatting>
  <conditionalFormatting sqref="J24:M24">
    <cfRule type="expression" dxfId="1780" priority="206">
      <formula>OR(F24=2,F24=3)</formula>
    </cfRule>
  </conditionalFormatting>
  <conditionalFormatting sqref="I25:P25">
    <cfRule type="expression" dxfId="1779" priority="205">
      <formula>OR(F24=2,F24=3)</formula>
    </cfRule>
  </conditionalFormatting>
  <conditionalFormatting sqref="Z27:AM27">
    <cfRule type="expression" dxfId="1778" priority="204">
      <formula>AND(Z27="",BA26=1)</formula>
    </cfRule>
  </conditionalFormatting>
  <conditionalFormatting sqref="J26:M26">
    <cfRule type="expression" dxfId="1777" priority="203">
      <formula>OR(F26=2,F26=3)</formula>
    </cfRule>
  </conditionalFormatting>
  <conditionalFormatting sqref="I27:P27">
    <cfRule type="expression" dxfId="1776" priority="202">
      <formula>OR(F26=2,F26=3)</formula>
    </cfRule>
  </conditionalFormatting>
  <conditionalFormatting sqref="Z29:AM29">
    <cfRule type="expression" dxfId="1775" priority="201">
      <formula>AND(Z29="",BA28=1)</formula>
    </cfRule>
  </conditionalFormatting>
  <conditionalFormatting sqref="J28:M28">
    <cfRule type="expression" dxfId="1774" priority="200">
      <formula>OR(F28=2,F28=3)</formula>
    </cfRule>
  </conditionalFormatting>
  <conditionalFormatting sqref="I29:P29">
    <cfRule type="expression" dxfId="1773" priority="199">
      <formula>OR(F28=2,F28=3)</formula>
    </cfRule>
  </conditionalFormatting>
  <conditionalFormatting sqref="Z31:AM31">
    <cfRule type="expression" dxfId="1772" priority="198">
      <formula>AND(Z31="",BA30=1)</formula>
    </cfRule>
  </conditionalFormatting>
  <conditionalFormatting sqref="J30:M30">
    <cfRule type="expression" dxfId="1771" priority="197">
      <formula>OR(F30=2,F30=3)</formula>
    </cfRule>
  </conditionalFormatting>
  <conditionalFormatting sqref="I31:P31">
    <cfRule type="expression" dxfId="1770" priority="196">
      <formula>OR(F30=2,F30=3)</formula>
    </cfRule>
  </conditionalFormatting>
  <conditionalFormatting sqref="Z33:AM33">
    <cfRule type="expression" dxfId="1769" priority="195">
      <formula>AND(Z33="",BA32=1)</formula>
    </cfRule>
  </conditionalFormatting>
  <conditionalFormatting sqref="J32:M32">
    <cfRule type="expression" dxfId="1768" priority="194">
      <formula>OR(F32=2,F32=3)</formula>
    </cfRule>
  </conditionalFormatting>
  <conditionalFormatting sqref="I33:P33">
    <cfRule type="expression" dxfId="1767" priority="193">
      <formula>OR(F32=2,F32=3)</formula>
    </cfRule>
  </conditionalFormatting>
  <conditionalFormatting sqref="Z35:AM35">
    <cfRule type="expression" dxfId="1766" priority="192">
      <formula>AND(Z35="",BA34=1)</formula>
    </cfRule>
  </conditionalFormatting>
  <conditionalFormatting sqref="J34:M34">
    <cfRule type="expression" dxfId="1765" priority="191">
      <formula>OR(F34=2,F34=3)</formula>
    </cfRule>
  </conditionalFormatting>
  <conditionalFormatting sqref="I35:P35">
    <cfRule type="expression" dxfId="1764" priority="190">
      <formula>OR(F34=2,F34=3)</formula>
    </cfRule>
  </conditionalFormatting>
  <conditionalFormatting sqref="Z37:AM37">
    <cfRule type="expression" dxfId="1763" priority="189">
      <formula>AND(Z37="",BA36=1)</formula>
    </cfRule>
  </conditionalFormatting>
  <conditionalFormatting sqref="J36:M36">
    <cfRule type="expression" dxfId="1762" priority="188">
      <formula>OR(F36=2,F36=3)</formula>
    </cfRule>
  </conditionalFormatting>
  <conditionalFormatting sqref="I37:P37">
    <cfRule type="expression" dxfId="1761" priority="187">
      <formula>OR(F36=2,F36=3)</formula>
    </cfRule>
  </conditionalFormatting>
  <conditionalFormatting sqref="Z39:AM39">
    <cfRule type="expression" dxfId="1760" priority="186">
      <formula>AND(Z39="",BA38=1)</formula>
    </cfRule>
  </conditionalFormatting>
  <conditionalFormatting sqref="J38:M38">
    <cfRule type="expression" dxfId="1759" priority="185">
      <formula>OR(F38=2,F38=3)</formula>
    </cfRule>
  </conditionalFormatting>
  <conditionalFormatting sqref="I39:P39">
    <cfRule type="expression" dxfId="1758" priority="184">
      <formula>OR(F38=2,F38=3)</formula>
    </cfRule>
  </conditionalFormatting>
  <conditionalFormatting sqref="Z41:AM41">
    <cfRule type="expression" dxfId="1757" priority="183">
      <formula>AND(Z41="",BA40=1)</formula>
    </cfRule>
  </conditionalFormatting>
  <conditionalFormatting sqref="J40:M40">
    <cfRule type="expression" dxfId="1756" priority="182">
      <formula>OR(F40=2,F40=3)</formula>
    </cfRule>
  </conditionalFormatting>
  <conditionalFormatting sqref="I41:P41">
    <cfRule type="expression" dxfId="1755" priority="181">
      <formula>OR(F40=2,F40=3)</formula>
    </cfRule>
  </conditionalFormatting>
  <conditionalFormatting sqref="Z185:AM185">
    <cfRule type="expression" dxfId="1754" priority="180">
      <formula>AND(Z185="",BA184=1)</formula>
    </cfRule>
  </conditionalFormatting>
  <conditionalFormatting sqref="J184:M184">
    <cfRule type="expression" dxfId="1753" priority="179">
      <formula>OR(F184=2,F184=3)</formula>
    </cfRule>
  </conditionalFormatting>
  <conditionalFormatting sqref="I185:P185">
    <cfRule type="expression" dxfId="1752" priority="178">
      <formula>OR(F184=2,F184=3)</formula>
    </cfRule>
  </conditionalFormatting>
  <conditionalFormatting sqref="Z187:AM187">
    <cfRule type="expression" dxfId="1751" priority="177">
      <formula>AND(Z187="",BA186=1)</formula>
    </cfRule>
  </conditionalFormatting>
  <conditionalFormatting sqref="J186:M186">
    <cfRule type="expression" dxfId="1750" priority="176">
      <formula>OR(F186=2,F186=3)</formula>
    </cfRule>
  </conditionalFormatting>
  <conditionalFormatting sqref="I187:P187">
    <cfRule type="expression" dxfId="1749" priority="175">
      <formula>OR(F186=2,F186=3)</formula>
    </cfRule>
  </conditionalFormatting>
  <conditionalFormatting sqref="Z189:AM189">
    <cfRule type="expression" dxfId="1748" priority="174">
      <formula>AND(Z189="",BA188=1)</formula>
    </cfRule>
  </conditionalFormatting>
  <conditionalFormatting sqref="J188:M188">
    <cfRule type="expression" dxfId="1747" priority="173">
      <formula>OR(F188=2,F188=3)</formula>
    </cfRule>
  </conditionalFormatting>
  <conditionalFormatting sqref="I189:P189">
    <cfRule type="expression" dxfId="1746" priority="172">
      <formula>OR(F188=2,F188=3)</formula>
    </cfRule>
  </conditionalFormatting>
  <conditionalFormatting sqref="Z191:AM191">
    <cfRule type="expression" dxfId="1745" priority="171">
      <formula>AND(Z191="",BA190=1)</formula>
    </cfRule>
  </conditionalFormatting>
  <conditionalFormatting sqref="J190:M190">
    <cfRule type="expression" dxfId="1744" priority="170">
      <formula>OR(F190=2,F190=3)</formula>
    </cfRule>
  </conditionalFormatting>
  <conditionalFormatting sqref="I191:P191">
    <cfRule type="expression" dxfId="1743" priority="169">
      <formula>OR(F190=2,F190=3)</formula>
    </cfRule>
  </conditionalFormatting>
  <conditionalFormatting sqref="Z193:AM193">
    <cfRule type="expression" dxfId="1742" priority="168">
      <formula>AND(Z193="",BA192=1)</formula>
    </cfRule>
  </conditionalFormatting>
  <conditionalFormatting sqref="J192:M192">
    <cfRule type="expression" dxfId="1741" priority="167">
      <formula>OR(F192=2,F192=3)</formula>
    </cfRule>
  </conditionalFormatting>
  <conditionalFormatting sqref="I193:P193">
    <cfRule type="expression" dxfId="1740" priority="166">
      <formula>OR(F192=2,F192=3)</formula>
    </cfRule>
  </conditionalFormatting>
  <conditionalFormatting sqref="Z195:AM195">
    <cfRule type="expression" dxfId="1739" priority="165">
      <formula>AND(Z195="",BA194=1)</formula>
    </cfRule>
  </conditionalFormatting>
  <conditionalFormatting sqref="J194:M194">
    <cfRule type="expression" dxfId="1738" priority="164">
      <formula>OR(F194=2,F194=3)</formula>
    </cfRule>
  </conditionalFormatting>
  <conditionalFormatting sqref="I195:P195">
    <cfRule type="expression" dxfId="1737" priority="163">
      <formula>OR(F194=2,F194=3)</formula>
    </cfRule>
  </conditionalFormatting>
  <conditionalFormatting sqref="Z197:AM197">
    <cfRule type="expression" dxfId="1736" priority="162">
      <formula>AND(Z197="",BA196=1)</formula>
    </cfRule>
  </conditionalFormatting>
  <conditionalFormatting sqref="J196:M196">
    <cfRule type="expression" dxfId="1735" priority="161">
      <formula>OR(F196=2,F196=3)</formula>
    </cfRule>
  </conditionalFormatting>
  <conditionalFormatting sqref="I197:P197">
    <cfRule type="expression" dxfId="1734" priority="160">
      <formula>OR(F196=2,F196=3)</formula>
    </cfRule>
  </conditionalFormatting>
  <conditionalFormatting sqref="Z199:AM199">
    <cfRule type="expression" dxfId="1733" priority="159">
      <formula>AND(Z199="",BA198=1)</formula>
    </cfRule>
  </conditionalFormatting>
  <conditionalFormatting sqref="J198:M198">
    <cfRule type="expression" dxfId="1732" priority="158">
      <formula>OR(F198=2,F198=3)</formula>
    </cfRule>
  </conditionalFormatting>
  <conditionalFormatting sqref="I199:P199">
    <cfRule type="expression" dxfId="1731" priority="157">
      <formula>OR(F198=2,F198=3)</formula>
    </cfRule>
  </conditionalFormatting>
  <conditionalFormatting sqref="Z201:AM201">
    <cfRule type="expression" dxfId="1730" priority="156">
      <formula>AND(Z201="",BA200=1)</formula>
    </cfRule>
  </conditionalFormatting>
  <conditionalFormatting sqref="J200:M200">
    <cfRule type="expression" dxfId="1729" priority="155">
      <formula>OR(F200=2,F200=3)</formula>
    </cfRule>
  </conditionalFormatting>
  <conditionalFormatting sqref="I201:P201">
    <cfRule type="expression" dxfId="1728" priority="154">
      <formula>OR(F200=2,F200=3)</formula>
    </cfRule>
  </conditionalFormatting>
  <conditionalFormatting sqref="Z203:AM203">
    <cfRule type="expression" dxfId="1727" priority="153">
      <formula>AND(Z203="",BA202=1)</formula>
    </cfRule>
  </conditionalFormatting>
  <conditionalFormatting sqref="J202:M202">
    <cfRule type="expression" dxfId="1726" priority="152">
      <formula>OR(F202=2,F202=3)</formula>
    </cfRule>
  </conditionalFormatting>
  <conditionalFormatting sqref="I203:P203">
    <cfRule type="expression" dxfId="1725" priority="151">
      <formula>OR(F202=2,F202=3)</formula>
    </cfRule>
  </conditionalFormatting>
  <conditionalFormatting sqref="Z205:AM205">
    <cfRule type="expression" dxfId="1724" priority="150">
      <formula>AND(Z205="",BA204=1)</formula>
    </cfRule>
  </conditionalFormatting>
  <conditionalFormatting sqref="J204:M204">
    <cfRule type="expression" dxfId="1723" priority="149">
      <formula>OR(F204=2,F204=3)</formula>
    </cfRule>
  </conditionalFormatting>
  <conditionalFormatting sqref="I205:P205">
    <cfRule type="expression" dxfId="1722" priority="148">
      <formula>OR(F204=2,F204=3)</formula>
    </cfRule>
  </conditionalFormatting>
  <conditionalFormatting sqref="Z207:AM207">
    <cfRule type="expression" dxfId="1721" priority="147">
      <formula>AND(Z207="",BA206=1)</formula>
    </cfRule>
  </conditionalFormatting>
  <conditionalFormatting sqref="J206:M206">
    <cfRule type="expression" dxfId="1720" priority="146">
      <formula>OR(F206=2,F206=3)</formula>
    </cfRule>
  </conditionalFormatting>
  <conditionalFormatting sqref="I207:P207">
    <cfRule type="expression" dxfId="1719" priority="145">
      <formula>OR(F206=2,F206=3)</formula>
    </cfRule>
  </conditionalFormatting>
  <conditionalFormatting sqref="Z209:AM209">
    <cfRule type="expression" dxfId="1718" priority="144">
      <formula>AND(Z209="",BA208=1)</formula>
    </cfRule>
  </conditionalFormatting>
  <conditionalFormatting sqref="J208:M208">
    <cfRule type="expression" dxfId="1717" priority="143">
      <formula>OR(F208=2,F208=3)</formula>
    </cfRule>
  </conditionalFormatting>
  <conditionalFormatting sqref="I209:P209">
    <cfRule type="expression" dxfId="1716" priority="142">
      <formula>OR(F208=2,F208=3)</formula>
    </cfRule>
  </conditionalFormatting>
  <conditionalFormatting sqref="Z211:AM211">
    <cfRule type="expression" dxfId="1715" priority="141">
      <formula>AND(Z211="",BA210=1)</formula>
    </cfRule>
  </conditionalFormatting>
  <conditionalFormatting sqref="J210:M210">
    <cfRule type="expression" dxfId="1714" priority="140">
      <formula>OR(F210=2,F210=3)</formula>
    </cfRule>
  </conditionalFormatting>
  <conditionalFormatting sqref="I211:P211">
    <cfRule type="expression" dxfId="1713" priority="139">
      <formula>OR(F210=2,F210=3)</formula>
    </cfRule>
  </conditionalFormatting>
  <conditionalFormatting sqref="Z213:AM213">
    <cfRule type="expression" dxfId="1712" priority="138">
      <formula>AND(Z213="",BA212=1)</formula>
    </cfRule>
  </conditionalFormatting>
  <conditionalFormatting sqref="J212:M212">
    <cfRule type="expression" dxfId="1711" priority="137">
      <formula>OR(F212=2,F212=3)</formula>
    </cfRule>
  </conditionalFormatting>
  <conditionalFormatting sqref="I213:P213">
    <cfRule type="expression" dxfId="1710" priority="136">
      <formula>OR(F212=2,F212=3)</formula>
    </cfRule>
  </conditionalFormatting>
  <conditionalFormatting sqref="Z99:AM99">
    <cfRule type="expression" dxfId="1709" priority="135">
      <formula>AND(Z99="",BA98=1)</formula>
    </cfRule>
  </conditionalFormatting>
  <conditionalFormatting sqref="J98:M98">
    <cfRule type="expression" dxfId="1708" priority="134">
      <formula>OR(F98=2,F98=3)</formula>
    </cfRule>
  </conditionalFormatting>
  <conditionalFormatting sqref="I99:P99">
    <cfRule type="expression" dxfId="1707" priority="133">
      <formula>OR(F98=2,F98=3)</formula>
    </cfRule>
  </conditionalFormatting>
  <conditionalFormatting sqref="Z101:AM101">
    <cfRule type="expression" dxfId="1706" priority="132">
      <formula>AND(Z101="",BA100=1)</formula>
    </cfRule>
  </conditionalFormatting>
  <conditionalFormatting sqref="J100:M100">
    <cfRule type="expression" dxfId="1705" priority="131">
      <formula>OR(F100=2,F100=3)</formula>
    </cfRule>
  </conditionalFormatting>
  <conditionalFormatting sqref="I101:P101">
    <cfRule type="expression" dxfId="1704" priority="130">
      <formula>OR(F100=2,F100=3)</formula>
    </cfRule>
  </conditionalFormatting>
  <conditionalFormatting sqref="Z103:AM103">
    <cfRule type="expression" dxfId="1703" priority="129">
      <formula>AND(Z103="",BA102=1)</formula>
    </cfRule>
  </conditionalFormatting>
  <conditionalFormatting sqref="J102:M102">
    <cfRule type="expression" dxfId="1702" priority="128">
      <formula>OR(F102=2,F102=3)</formula>
    </cfRule>
  </conditionalFormatting>
  <conditionalFormatting sqref="I103:P103">
    <cfRule type="expression" dxfId="1701" priority="127">
      <formula>OR(F102=2,F102=3)</formula>
    </cfRule>
  </conditionalFormatting>
  <conditionalFormatting sqref="Z105:AM105">
    <cfRule type="expression" dxfId="1700" priority="126">
      <formula>AND(Z105="",BA104=1)</formula>
    </cfRule>
  </conditionalFormatting>
  <conditionalFormatting sqref="J104:M104">
    <cfRule type="expression" dxfId="1699" priority="125">
      <formula>OR(F104=2,F104=3)</formula>
    </cfRule>
  </conditionalFormatting>
  <conditionalFormatting sqref="I105:P105">
    <cfRule type="expression" dxfId="1698" priority="124">
      <formula>OR(F104=2,F104=3)</formula>
    </cfRule>
  </conditionalFormatting>
  <conditionalFormatting sqref="Z107:AM107">
    <cfRule type="expression" dxfId="1697" priority="123">
      <formula>AND(Z107="",BA106=1)</formula>
    </cfRule>
  </conditionalFormatting>
  <conditionalFormatting sqref="J106:M106">
    <cfRule type="expression" dxfId="1696" priority="122">
      <formula>OR(F106=2,F106=3)</formula>
    </cfRule>
  </conditionalFormatting>
  <conditionalFormatting sqref="I107:P107">
    <cfRule type="expression" dxfId="1695" priority="121">
      <formula>OR(F106=2,F106=3)</formula>
    </cfRule>
  </conditionalFormatting>
  <conditionalFormatting sqref="Z109:AM109">
    <cfRule type="expression" dxfId="1694" priority="120">
      <formula>AND(Z109="",BA108=1)</formula>
    </cfRule>
  </conditionalFormatting>
  <conditionalFormatting sqref="J108:M108">
    <cfRule type="expression" dxfId="1693" priority="119">
      <formula>OR(F108=2,F108=3)</formula>
    </cfRule>
  </conditionalFormatting>
  <conditionalFormatting sqref="I109:P109">
    <cfRule type="expression" dxfId="1692" priority="118">
      <formula>OR(F108=2,F108=3)</formula>
    </cfRule>
  </conditionalFormatting>
  <conditionalFormatting sqref="Z111:AM111">
    <cfRule type="expression" dxfId="1691" priority="117">
      <formula>AND(Z111="",BA110=1)</formula>
    </cfRule>
  </conditionalFormatting>
  <conditionalFormatting sqref="J110:M110">
    <cfRule type="expression" dxfId="1690" priority="116">
      <formula>OR(F110=2,F110=3)</formula>
    </cfRule>
  </conditionalFormatting>
  <conditionalFormatting sqref="I111:P111">
    <cfRule type="expression" dxfId="1689" priority="115">
      <formula>OR(F110=2,F110=3)</formula>
    </cfRule>
  </conditionalFormatting>
  <conditionalFormatting sqref="Z113:AM113">
    <cfRule type="expression" dxfId="1688" priority="114">
      <formula>AND(Z113="",BA112=1)</formula>
    </cfRule>
  </conditionalFormatting>
  <conditionalFormatting sqref="J112:M112">
    <cfRule type="expression" dxfId="1687" priority="113">
      <formula>OR(F112=2,F112=3)</formula>
    </cfRule>
  </conditionalFormatting>
  <conditionalFormatting sqref="I113:P113">
    <cfRule type="expression" dxfId="1686" priority="112">
      <formula>OR(F112=2,F112=3)</formula>
    </cfRule>
  </conditionalFormatting>
  <conditionalFormatting sqref="Z115:AM115">
    <cfRule type="expression" dxfId="1685" priority="111">
      <formula>AND(Z115="",BA114=1)</formula>
    </cfRule>
  </conditionalFormatting>
  <conditionalFormatting sqref="J114:M114">
    <cfRule type="expression" dxfId="1684" priority="110">
      <formula>OR(F114=2,F114=3)</formula>
    </cfRule>
  </conditionalFormatting>
  <conditionalFormatting sqref="I115:P115">
    <cfRule type="expression" dxfId="1683" priority="109">
      <formula>OR(F114=2,F114=3)</formula>
    </cfRule>
  </conditionalFormatting>
  <conditionalFormatting sqref="Z117:AM117">
    <cfRule type="expression" dxfId="1682" priority="108">
      <formula>AND(Z117="",BA116=1)</formula>
    </cfRule>
  </conditionalFormatting>
  <conditionalFormatting sqref="J116:M116">
    <cfRule type="expression" dxfId="1681" priority="107">
      <formula>OR(F116=2,F116=3)</formula>
    </cfRule>
  </conditionalFormatting>
  <conditionalFormatting sqref="I117:P117">
    <cfRule type="expression" dxfId="1680" priority="106">
      <formula>OR(F116=2,F116=3)</formula>
    </cfRule>
  </conditionalFormatting>
  <conditionalFormatting sqref="Z119:AM119">
    <cfRule type="expression" dxfId="1679" priority="105">
      <formula>AND(Z119="",BA118=1)</formula>
    </cfRule>
  </conditionalFormatting>
  <conditionalFormatting sqref="J118:M118">
    <cfRule type="expression" dxfId="1678" priority="104">
      <formula>OR(F118=2,F118=3)</formula>
    </cfRule>
  </conditionalFormatting>
  <conditionalFormatting sqref="I119:P119">
    <cfRule type="expression" dxfId="1677" priority="103">
      <formula>OR(F118=2,F118=3)</formula>
    </cfRule>
  </conditionalFormatting>
  <conditionalFormatting sqref="Z121:AM121">
    <cfRule type="expression" dxfId="1676" priority="102">
      <formula>AND(Z121="",BA120=1)</formula>
    </cfRule>
  </conditionalFormatting>
  <conditionalFormatting sqref="J120:M120">
    <cfRule type="expression" dxfId="1675" priority="101">
      <formula>OR(F120=2,F120=3)</formula>
    </cfRule>
  </conditionalFormatting>
  <conditionalFormatting sqref="I121:P121">
    <cfRule type="expression" dxfId="1674" priority="100">
      <formula>OR(F120=2,F120=3)</formula>
    </cfRule>
  </conditionalFormatting>
  <conditionalFormatting sqref="Z123:AM123">
    <cfRule type="expression" dxfId="1673" priority="99">
      <formula>AND(Z123="",BA122=1)</formula>
    </cfRule>
  </conditionalFormatting>
  <conditionalFormatting sqref="J122:M122">
    <cfRule type="expression" dxfId="1672" priority="98">
      <formula>OR(F122=2,F122=3)</formula>
    </cfRule>
  </conditionalFormatting>
  <conditionalFormatting sqref="I123:P123">
    <cfRule type="expression" dxfId="1671" priority="97">
      <formula>OR(F122=2,F122=3)</formula>
    </cfRule>
  </conditionalFormatting>
  <conditionalFormatting sqref="Z125:AM125">
    <cfRule type="expression" dxfId="1670" priority="96">
      <formula>AND(Z125="",BA124=1)</formula>
    </cfRule>
  </conditionalFormatting>
  <conditionalFormatting sqref="J124:M124">
    <cfRule type="expression" dxfId="1669" priority="95">
      <formula>OR(F124=2,F124=3)</formula>
    </cfRule>
  </conditionalFormatting>
  <conditionalFormatting sqref="I125:P125">
    <cfRule type="expression" dxfId="1668" priority="94">
      <formula>OR(F124=2,F124=3)</formula>
    </cfRule>
  </conditionalFormatting>
  <conditionalFormatting sqref="Z127:AM127">
    <cfRule type="expression" dxfId="1667" priority="93">
      <formula>AND(Z127="",BA126=1)</formula>
    </cfRule>
  </conditionalFormatting>
  <conditionalFormatting sqref="J126:M126">
    <cfRule type="expression" dxfId="1666" priority="92">
      <formula>OR(F126=2,F126=3)</formula>
    </cfRule>
  </conditionalFormatting>
  <conditionalFormatting sqref="I127:P127">
    <cfRule type="expression" dxfId="1665" priority="91">
      <formula>OR(F126=2,F126=3)</formula>
    </cfRule>
  </conditionalFormatting>
  <conditionalFormatting sqref="Z142:AM142">
    <cfRule type="expression" dxfId="1664" priority="90">
      <formula>AND(Z142="",BA141=1)</formula>
    </cfRule>
  </conditionalFormatting>
  <conditionalFormatting sqref="J141:M141">
    <cfRule type="expression" dxfId="1663" priority="89">
      <formula>OR(F141=2,F141=3)</formula>
    </cfRule>
  </conditionalFormatting>
  <conditionalFormatting sqref="I142:P142">
    <cfRule type="expression" dxfId="1662" priority="88">
      <formula>OR(F141=2,F141=3)</formula>
    </cfRule>
  </conditionalFormatting>
  <conditionalFormatting sqref="Z144:AM144">
    <cfRule type="expression" dxfId="1661" priority="87">
      <formula>AND(Z144="",BA143=1)</formula>
    </cfRule>
  </conditionalFormatting>
  <conditionalFormatting sqref="J143:M143">
    <cfRule type="expression" dxfId="1660" priority="86">
      <formula>OR(F143=2,F143=3)</formula>
    </cfRule>
  </conditionalFormatting>
  <conditionalFormatting sqref="I144:P144">
    <cfRule type="expression" dxfId="1659" priority="85">
      <formula>OR(F143=2,F143=3)</formula>
    </cfRule>
  </conditionalFormatting>
  <conditionalFormatting sqref="Z146:AM146">
    <cfRule type="expression" dxfId="1658" priority="84">
      <formula>AND(Z146="",BA145=1)</formula>
    </cfRule>
  </conditionalFormatting>
  <conditionalFormatting sqref="J145:M145">
    <cfRule type="expression" dxfId="1657" priority="83">
      <formula>OR(F145=2,F145=3)</formula>
    </cfRule>
  </conditionalFormatting>
  <conditionalFormatting sqref="I146:P146">
    <cfRule type="expression" dxfId="1656" priority="82">
      <formula>OR(F145=2,F145=3)</formula>
    </cfRule>
  </conditionalFormatting>
  <conditionalFormatting sqref="Z148:AM148">
    <cfRule type="expression" dxfId="1655" priority="81">
      <formula>AND(Z148="",BA147=1)</formula>
    </cfRule>
  </conditionalFormatting>
  <conditionalFormatting sqref="J147:M147">
    <cfRule type="expression" dxfId="1654" priority="80">
      <formula>OR(F147=2,F147=3)</formula>
    </cfRule>
  </conditionalFormatting>
  <conditionalFormatting sqref="I148:P148">
    <cfRule type="expression" dxfId="1653" priority="79">
      <formula>OR(F147=2,F147=3)</formula>
    </cfRule>
  </conditionalFormatting>
  <conditionalFormatting sqref="Z150:AM150">
    <cfRule type="expression" dxfId="1652" priority="78">
      <formula>AND(Z150="",BA149=1)</formula>
    </cfRule>
  </conditionalFormatting>
  <conditionalFormatting sqref="J149:M149">
    <cfRule type="expression" dxfId="1651" priority="77">
      <formula>OR(F149=2,F149=3)</formula>
    </cfRule>
  </conditionalFormatting>
  <conditionalFormatting sqref="I150:P150">
    <cfRule type="expression" dxfId="1650" priority="76">
      <formula>OR(F149=2,F149=3)</formula>
    </cfRule>
  </conditionalFormatting>
  <conditionalFormatting sqref="Z152:AM152">
    <cfRule type="expression" dxfId="1649" priority="75">
      <formula>AND(Z152="",BA151=1)</formula>
    </cfRule>
  </conditionalFormatting>
  <conditionalFormatting sqref="J151:M151">
    <cfRule type="expression" dxfId="1648" priority="74">
      <formula>OR(F151=2,F151=3)</formula>
    </cfRule>
  </conditionalFormatting>
  <conditionalFormatting sqref="I152:P152">
    <cfRule type="expression" dxfId="1647" priority="73">
      <formula>OR(F151=2,F151=3)</formula>
    </cfRule>
  </conditionalFormatting>
  <conditionalFormatting sqref="Z154:AM154">
    <cfRule type="expression" dxfId="1646" priority="72">
      <formula>AND(Z154="",BA153=1)</formula>
    </cfRule>
  </conditionalFormatting>
  <conditionalFormatting sqref="J153:M153">
    <cfRule type="expression" dxfId="1645" priority="71">
      <formula>OR(F153=2,F153=3)</formula>
    </cfRule>
  </conditionalFormatting>
  <conditionalFormatting sqref="I154:P154">
    <cfRule type="expression" dxfId="1644" priority="70">
      <formula>OR(F153=2,F153=3)</formula>
    </cfRule>
  </conditionalFormatting>
  <conditionalFormatting sqref="Z156:AM156">
    <cfRule type="expression" dxfId="1643" priority="69">
      <formula>AND(Z156="",BA155=1)</formula>
    </cfRule>
  </conditionalFormatting>
  <conditionalFormatting sqref="J155:M155">
    <cfRule type="expression" dxfId="1642" priority="68">
      <formula>OR(F155=2,F155=3)</formula>
    </cfRule>
  </conditionalFormatting>
  <conditionalFormatting sqref="I156:P156">
    <cfRule type="expression" dxfId="1641" priority="67">
      <formula>OR(F155=2,F155=3)</formula>
    </cfRule>
  </conditionalFormatting>
  <conditionalFormatting sqref="Z158:AM158">
    <cfRule type="expression" dxfId="1640" priority="66">
      <formula>AND(Z158="",BA157=1)</formula>
    </cfRule>
  </conditionalFormatting>
  <conditionalFormatting sqref="J157:M157">
    <cfRule type="expression" dxfId="1639" priority="65">
      <formula>OR(F157=2,F157=3)</formula>
    </cfRule>
  </conditionalFormatting>
  <conditionalFormatting sqref="I158:P158">
    <cfRule type="expression" dxfId="1638" priority="64">
      <formula>OR(F157=2,F157=3)</formula>
    </cfRule>
  </conditionalFormatting>
  <conditionalFormatting sqref="Z160:AM160">
    <cfRule type="expression" dxfId="1637" priority="63">
      <formula>AND(Z160="",BA159=1)</formula>
    </cfRule>
  </conditionalFormatting>
  <conditionalFormatting sqref="J159:M159">
    <cfRule type="expression" dxfId="1636" priority="62">
      <formula>OR(F159=2,F159=3)</formula>
    </cfRule>
  </conditionalFormatting>
  <conditionalFormatting sqref="I160:P160">
    <cfRule type="expression" dxfId="1635" priority="61">
      <formula>OR(F159=2,F159=3)</formula>
    </cfRule>
  </conditionalFormatting>
  <conditionalFormatting sqref="Z162:AM162">
    <cfRule type="expression" dxfId="1634" priority="60">
      <formula>AND(Z162="",BA161=1)</formula>
    </cfRule>
  </conditionalFormatting>
  <conditionalFormatting sqref="J161:M161">
    <cfRule type="expression" dxfId="1633" priority="59">
      <formula>OR(F161=2,F161=3)</formula>
    </cfRule>
  </conditionalFormatting>
  <conditionalFormatting sqref="I162:P162">
    <cfRule type="expression" dxfId="1632" priority="58">
      <formula>OR(F161=2,F161=3)</formula>
    </cfRule>
  </conditionalFormatting>
  <conditionalFormatting sqref="Z164:AM164">
    <cfRule type="expression" dxfId="1631" priority="57">
      <formula>AND(Z164="",BA163=1)</formula>
    </cfRule>
  </conditionalFormatting>
  <conditionalFormatting sqref="J163:M163">
    <cfRule type="expression" dxfId="1630" priority="56">
      <formula>OR(F163=2,F163=3)</formula>
    </cfRule>
  </conditionalFormatting>
  <conditionalFormatting sqref="I164:P164">
    <cfRule type="expression" dxfId="1629" priority="55">
      <formula>OR(F163=2,F163=3)</formula>
    </cfRule>
  </conditionalFormatting>
  <conditionalFormatting sqref="Z166:AM166">
    <cfRule type="expression" dxfId="1628" priority="54">
      <formula>AND(Z166="",BA165=1)</formula>
    </cfRule>
  </conditionalFormatting>
  <conditionalFormatting sqref="J165:M165">
    <cfRule type="expression" dxfId="1627" priority="53">
      <formula>OR(F165=2,F165=3)</formula>
    </cfRule>
  </conditionalFormatting>
  <conditionalFormatting sqref="I166:P166">
    <cfRule type="expression" dxfId="1626" priority="52">
      <formula>OR(F165=2,F165=3)</formula>
    </cfRule>
  </conditionalFormatting>
  <conditionalFormatting sqref="Z168:AM168">
    <cfRule type="expression" dxfId="1625" priority="51">
      <formula>AND(Z168="",BA167=1)</formula>
    </cfRule>
  </conditionalFormatting>
  <conditionalFormatting sqref="J167:M167">
    <cfRule type="expression" dxfId="1624" priority="50">
      <formula>OR(F167=2,F167=3)</formula>
    </cfRule>
  </conditionalFormatting>
  <conditionalFormatting sqref="I168:P168">
    <cfRule type="expression" dxfId="1623" priority="49">
      <formula>OR(F167=2,F167=3)</formula>
    </cfRule>
  </conditionalFormatting>
  <conditionalFormatting sqref="Z170:AM170">
    <cfRule type="expression" dxfId="1622" priority="48">
      <formula>AND(Z170="",BA169=1)</formula>
    </cfRule>
  </conditionalFormatting>
  <conditionalFormatting sqref="J169:M169">
    <cfRule type="expression" dxfId="1621" priority="47">
      <formula>OR(F169=2,F169=3)</formula>
    </cfRule>
  </conditionalFormatting>
  <conditionalFormatting sqref="I170:P170">
    <cfRule type="expression" dxfId="1620" priority="46">
      <formula>OR(F169=2,F169=3)</formula>
    </cfRule>
  </conditionalFormatting>
  <conditionalFormatting sqref="Z56:AM56">
    <cfRule type="expression" dxfId="1619" priority="45">
      <formula>AND(Z56="",BA55=1)</formula>
    </cfRule>
  </conditionalFormatting>
  <conditionalFormatting sqref="J55:M55">
    <cfRule type="expression" dxfId="1618" priority="44">
      <formula>OR(F55=2,F55=3)</formula>
    </cfRule>
  </conditionalFormatting>
  <conditionalFormatting sqref="I56:P56">
    <cfRule type="expression" dxfId="1617" priority="43">
      <formula>OR(F55=2,F55=3)</formula>
    </cfRule>
  </conditionalFormatting>
  <conditionalFormatting sqref="Z58:AM58">
    <cfRule type="expression" dxfId="1616" priority="42">
      <formula>AND(Z58="",BA57=1)</formula>
    </cfRule>
  </conditionalFormatting>
  <conditionalFormatting sqref="J57:M57">
    <cfRule type="expression" dxfId="1615" priority="41">
      <formula>OR(F57=2,F57=3)</formula>
    </cfRule>
  </conditionalFormatting>
  <conditionalFormatting sqref="I58:P58">
    <cfRule type="expression" dxfId="1614" priority="40">
      <formula>OR(F57=2,F57=3)</formula>
    </cfRule>
  </conditionalFormatting>
  <conditionalFormatting sqref="Z60:AM60">
    <cfRule type="expression" dxfId="1613" priority="39">
      <formula>AND(Z60="",BA59=1)</formula>
    </cfRule>
  </conditionalFormatting>
  <conditionalFormatting sqref="J59:M59">
    <cfRule type="expression" dxfId="1612" priority="38">
      <formula>OR(F59=2,F59=3)</formula>
    </cfRule>
  </conditionalFormatting>
  <conditionalFormatting sqref="I60:P60">
    <cfRule type="expression" dxfId="1611" priority="37">
      <formula>OR(F59=2,F59=3)</formula>
    </cfRule>
  </conditionalFormatting>
  <conditionalFormatting sqref="Z62:AM62">
    <cfRule type="expression" dxfId="1610" priority="36">
      <formula>AND(Z62="",BA61=1)</formula>
    </cfRule>
  </conditionalFormatting>
  <conditionalFormatting sqref="J61:M61">
    <cfRule type="expression" dxfId="1609" priority="35">
      <formula>OR(F61=2,F61=3)</formula>
    </cfRule>
  </conditionalFormatting>
  <conditionalFormatting sqref="I62:P62">
    <cfRule type="expression" dxfId="1608" priority="34">
      <formula>OR(F61=2,F61=3)</formula>
    </cfRule>
  </conditionalFormatting>
  <conditionalFormatting sqref="Z64:AM64">
    <cfRule type="expression" dxfId="1607" priority="33">
      <formula>AND(Z64="",BA63=1)</formula>
    </cfRule>
  </conditionalFormatting>
  <conditionalFormatting sqref="J63:M63">
    <cfRule type="expression" dxfId="1606" priority="32">
      <formula>OR(F63=2,F63=3)</formula>
    </cfRule>
  </conditionalFormatting>
  <conditionalFormatting sqref="I64:P64">
    <cfRule type="expression" dxfId="1605" priority="31">
      <formula>OR(F63=2,F63=3)</formula>
    </cfRule>
  </conditionalFormatting>
  <conditionalFormatting sqref="Z66:AM66">
    <cfRule type="expression" dxfId="1604" priority="30">
      <formula>AND(Z66="",BA65=1)</formula>
    </cfRule>
  </conditionalFormatting>
  <conditionalFormatting sqref="J65:M65">
    <cfRule type="expression" dxfId="1603" priority="29">
      <formula>OR(F65=2,F65=3)</formula>
    </cfRule>
  </conditionalFormatting>
  <conditionalFormatting sqref="I66:P66">
    <cfRule type="expression" dxfId="1602" priority="28">
      <formula>OR(F65=2,F65=3)</formula>
    </cfRule>
  </conditionalFormatting>
  <conditionalFormatting sqref="Z68:AM68">
    <cfRule type="expression" dxfId="1601" priority="27">
      <formula>AND(Z68="",BA67=1)</formula>
    </cfRule>
  </conditionalFormatting>
  <conditionalFormatting sqref="J67:M67">
    <cfRule type="expression" dxfId="1600" priority="26">
      <formula>OR(F67=2,F67=3)</formula>
    </cfRule>
  </conditionalFormatting>
  <conditionalFormatting sqref="I68:P68">
    <cfRule type="expression" dxfId="1599" priority="25">
      <formula>OR(F67=2,F67=3)</formula>
    </cfRule>
  </conditionalFormatting>
  <conditionalFormatting sqref="Z70:AM70">
    <cfRule type="expression" dxfId="1598" priority="24">
      <formula>AND(Z70="",BA69=1)</formula>
    </cfRule>
  </conditionalFormatting>
  <conditionalFormatting sqref="J69:M69">
    <cfRule type="expression" dxfId="1597" priority="23">
      <formula>OR(F69=2,F69=3)</formula>
    </cfRule>
  </conditionalFormatting>
  <conditionalFormatting sqref="I70:P70">
    <cfRule type="expression" dxfId="1596" priority="22">
      <formula>OR(F69=2,F69=3)</formula>
    </cfRule>
  </conditionalFormatting>
  <conditionalFormatting sqref="Z72:AM72">
    <cfRule type="expression" dxfId="1595" priority="21">
      <formula>AND(Z72="",BA71=1)</formula>
    </cfRule>
  </conditionalFormatting>
  <conditionalFormatting sqref="J71:M71">
    <cfRule type="expression" dxfId="1594" priority="20">
      <formula>OR(F71=2,F71=3)</formula>
    </cfRule>
  </conditionalFormatting>
  <conditionalFormatting sqref="I72:P72">
    <cfRule type="expression" dxfId="1593" priority="19">
      <formula>OR(F71=2,F71=3)</formula>
    </cfRule>
  </conditionalFormatting>
  <conditionalFormatting sqref="Z74:AM74">
    <cfRule type="expression" dxfId="1592" priority="18">
      <formula>AND(Z74="",BA73=1)</formula>
    </cfRule>
  </conditionalFormatting>
  <conditionalFormatting sqref="J73:M73">
    <cfRule type="expression" dxfId="1591" priority="17">
      <formula>OR(F73=2,F73=3)</formula>
    </cfRule>
  </conditionalFormatting>
  <conditionalFormatting sqref="I74:P74">
    <cfRule type="expression" dxfId="1590" priority="16">
      <formula>OR(F73=2,F73=3)</formula>
    </cfRule>
  </conditionalFormatting>
  <conditionalFormatting sqref="Z76:AM76">
    <cfRule type="expression" dxfId="1589" priority="15">
      <formula>AND(Z76="",BA75=1)</formula>
    </cfRule>
  </conditionalFormatting>
  <conditionalFormatting sqref="J75:M75">
    <cfRule type="expression" dxfId="1588" priority="14">
      <formula>OR(F75=2,F75=3)</formula>
    </cfRule>
  </conditionalFormatting>
  <conditionalFormatting sqref="I76:P76">
    <cfRule type="expression" dxfId="1587" priority="13">
      <formula>OR(F75=2,F75=3)</formula>
    </cfRule>
  </conditionalFormatting>
  <conditionalFormatting sqref="Z78:AM78">
    <cfRule type="expression" dxfId="1586" priority="12">
      <formula>AND(Z78="",BA77=1)</formula>
    </cfRule>
  </conditionalFormatting>
  <conditionalFormatting sqref="J77:M77">
    <cfRule type="expression" dxfId="1585" priority="11">
      <formula>OR(F77=2,F77=3)</formula>
    </cfRule>
  </conditionalFormatting>
  <conditionalFormatting sqref="I78:P78">
    <cfRule type="expression" dxfId="1584" priority="10">
      <formula>OR(F77=2,F77=3)</formula>
    </cfRule>
  </conditionalFormatting>
  <conditionalFormatting sqref="Z80:AM80">
    <cfRule type="expression" dxfId="1583" priority="9">
      <formula>AND(Z80="",BA79=1)</formula>
    </cfRule>
  </conditionalFormatting>
  <conditionalFormatting sqref="J79:M79">
    <cfRule type="expression" dxfId="1582" priority="8">
      <formula>OR(F79=2,F79=3)</formula>
    </cfRule>
  </conditionalFormatting>
  <conditionalFormatting sqref="I80:P80">
    <cfRule type="expression" dxfId="1581" priority="7">
      <formula>OR(F79=2,F79=3)</formula>
    </cfRule>
  </conditionalFormatting>
  <conditionalFormatting sqref="Z82:AM82">
    <cfRule type="expression" dxfId="1580" priority="6">
      <formula>AND(Z82="",BA81=1)</formula>
    </cfRule>
  </conditionalFormatting>
  <conditionalFormatting sqref="J81:M81">
    <cfRule type="expression" dxfId="1579" priority="5">
      <formula>OR(F81=2,F81=3)</formula>
    </cfRule>
  </conditionalFormatting>
  <conditionalFormatting sqref="I82:P82">
    <cfRule type="expression" dxfId="1578" priority="4">
      <formula>OR(F81=2,F81=3)</formula>
    </cfRule>
  </conditionalFormatting>
  <conditionalFormatting sqref="Z84:AM84">
    <cfRule type="expression" dxfId="1577" priority="3">
      <formula>AND(Z84="",BA83=1)</formula>
    </cfRule>
  </conditionalFormatting>
  <conditionalFormatting sqref="J83:M83">
    <cfRule type="expression" dxfId="1576" priority="2">
      <formula>OR(F83=2,F83=3)</formula>
    </cfRule>
  </conditionalFormatting>
  <conditionalFormatting sqref="I84:P84">
    <cfRule type="expression" dxfId="157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8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8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8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800-000003000000}"/>
    <dataValidation type="whole" imeMode="off" allowBlank="1" showInputMessage="1" showErrorMessage="1" error="1~31までの数字をご入力ください。" sqref="B141:C170 B12:C41 B184:C213 B98:C127 B55:C84" xr:uid="{00000000-0002-0000-08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8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8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8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8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8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8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18</vt:i4>
      </vt:variant>
    </vt:vector>
  </HeadingPairs>
  <TitlesOfParts>
    <vt:vector size="37" baseType="lpstr">
      <vt:lpstr>提出先</vt:lpstr>
      <vt:lpstr>事業所情報</vt:lpstr>
      <vt:lpstr>利用者情報</vt:lpstr>
      <vt:lpstr>請求書</vt:lpstr>
      <vt:lpstr>明細書</vt:lpstr>
      <vt:lpstr>例</vt:lpstr>
      <vt:lpstr>1</vt:lpstr>
      <vt:lpstr>2</vt:lpstr>
      <vt:lpstr>3</vt:lpstr>
      <vt:lpstr>4</vt:lpstr>
      <vt:lpstr>5</vt:lpstr>
      <vt:lpstr>6</vt:lpstr>
      <vt:lpstr>7</vt:lpstr>
      <vt:lpstr>8</vt:lpstr>
      <vt:lpstr>9</vt:lpstr>
      <vt:lpstr>10</vt:lpstr>
      <vt:lpstr>目的リスト</vt:lpstr>
      <vt:lpstr>明細元</vt:lpstr>
      <vt:lpstr>サービス費</vt:lpstr>
      <vt:lpstr>'1'!Print_Area</vt:lpstr>
      <vt:lpstr>'10'!Print_Area</vt:lpstr>
      <vt:lpstr>'2'!Print_Area</vt:lpstr>
      <vt:lpstr>'3'!Print_Area</vt:lpstr>
      <vt:lpstr>'4'!Print_Area</vt:lpstr>
      <vt:lpstr>'5'!Print_Area</vt:lpstr>
      <vt:lpstr>'6'!Print_Area</vt:lpstr>
      <vt:lpstr>'7'!Print_Area</vt:lpstr>
      <vt:lpstr>'8'!Print_Area</vt:lpstr>
      <vt:lpstr>'9'!Print_Area</vt:lpstr>
      <vt:lpstr>事業所情報!Print_Area</vt:lpstr>
      <vt:lpstr>請求書!Print_Area</vt:lpstr>
      <vt:lpstr>提出先!Print_Area</vt:lpstr>
      <vt:lpstr>明細書!Print_Area</vt:lpstr>
      <vt:lpstr>利用者情報!Print_Area</vt:lpstr>
      <vt:lpstr>例!Print_Area</vt:lpstr>
      <vt:lpstr>明細書!Print_Titles</vt:lpstr>
      <vt:lpstr>利用者情報!Print_Titles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奈良市役所</dc:creator>
  <cp:lastModifiedBy>奈良市役所</cp:lastModifiedBy>
  <cp:lastPrinted>2024-03-06T02:11:02Z</cp:lastPrinted>
  <dcterms:created xsi:type="dcterms:W3CDTF">2021-11-10T06:14:46Z</dcterms:created>
  <dcterms:modified xsi:type="dcterms:W3CDTF">2024-07-22T02:53:04Z</dcterms:modified>
</cp:coreProperties>
</file>